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8" windowWidth="15192" windowHeight="7680"/>
  </bookViews>
  <sheets>
    <sheet name="FY1987 Data (1 of 1 sheet)" sheetId="1" r:id="rId1"/>
  </sheets>
  <definedNames>
    <definedName name="_xlnm._FilterDatabase" localSheetId="0" hidden="1">'FY1987 Data (1 of 1 sheet)'!#REF!</definedName>
    <definedName name="_xlnm.Print_Area" localSheetId="0">'FY1987 Data (1 of 1 sheet)'!$A$3:$AR$90</definedName>
  </definedNames>
  <calcPr calcId="152511"/>
</workbook>
</file>

<file path=xl/calcChain.xml><?xml version="1.0" encoding="utf-8"?>
<calcChain xmlns="http://schemas.openxmlformats.org/spreadsheetml/2006/main">
  <c r="AR91" i="1" l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</calcChain>
</file>

<file path=xl/sharedStrings.xml><?xml version="1.0" encoding="utf-8"?>
<sst xmlns="http://schemas.openxmlformats.org/spreadsheetml/2006/main" count="1182" uniqueCount="217">
  <si>
    <t>ANCHOR POINT PUBLIC LIBRARY</t>
  </si>
  <si>
    <t>ANCHOR POINT</t>
  </si>
  <si>
    <t>ANCHORAGE MUNICIPAL LIBRARIES</t>
  </si>
  <si>
    <t>ANCHORAGE</t>
  </si>
  <si>
    <t>ANDERSON VILLAGE LIBRARY</t>
  </si>
  <si>
    <t>ANDERSON</t>
  </si>
  <si>
    <t>ANIAK PUBLIC LIBRARY</t>
  </si>
  <si>
    <t>ANIAK</t>
  </si>
  <si>
    <t>KUSKOKWIM CONSORTIUM LIBRARY</t>
  </si>
  <si>
    <t>BETHEL</t>
  </si>
  <si>
    <t>BIG LAKE LIBRARY</t>
  </si>
  <si>
    <t>BIG LAKE</t>
  </si>
  <si>
    <t>CANTWELL SCHOOL/COMMUNITY LIBRARY</t>
  </si>
  <si>
    <t>CANTWELL</t>
  </si>
  <si>
    <t>CENTRAL PUBLIC LIBRARY</t>
  </si>
  <si>
    <t>CENTRAL</t>
  </si>
  <si>
    <t>CHEFORNAK PUBLIC LIBRARY</t>
  </si>
  <si>
    <t>CHEFORNAK</t>
  </si>
  <si>
    <t>RUTH RIGGS PUBLIC LIBRARY</t>
  </si>
  <si>
    <t>CLEARWATER</t>
  </si>
  <si>
    <t>COLD BAY PUBLIC LIBRARY</t>
  </si>
  <si>
    <t>COLD BAY</t>
  </si>
  <si>
    <t>COOPER LANDING COMMUNITY LIBRARY</t>
  </si>
  <si>
    <t>COOPER LANDING</t>
  </si>
  <si>
    <t>CORDOVA PUBLIC LIBRARY</t>
  </si>
  <si>
    <t>CORDOVA</t>
  </si>
  <si>
    <t>CRAIG PUBLIC LIBRARY</t>
  </si>
  <si>
    <t>CRAIG</t>
  </si>
  <si>
    <t>IPNATCHIAQ LIBRARY</t>
  </si>
  <si>
    <t>DEERING</t>
  </si>
  <si>
    <t>DELTA COMMUNITY LIBRARY</t>
  </si>
  <si>
    <t>DELTA JUNCTION</t>
  </si>
  <si>
    <t>DILLINGHAM PUBLIC LIBRARY</t>
  </si>
  <si>
    <t>DILLINGHAM</t>
  </si>
  <si>
    <t>EAGLE PUBLIC LIBRARY</t>
  </si>
  <si>
    <t>EAGLE CITY</t>
  </si>
  <si>
    <t>ELIM COMMUNITY LIBRARY</t>
  </si>
  <si>
    <t>ELIM</t>
  </si>
  <si>
    <t>FAIRBANKS NORTH STAR BOROUGH PUBLIC LIBRARY</t>
  </si>
  <si>
    <t>FAIRBANKS</t>
  </si>
  <si>
    <t>FORT YUKON PUBLIC LIBRARY</t>
  </si>
  <si>
    <t>FORT YUKON</t>
  </si>
  <si>
    <t>CHARLES EVANS COMMUNITY LIBRARY</t>
  </si>
  <si>
    <t>GALENA</t>
  </si>
  <si>
    <t>GAMBELL PUBLIC LIBRARY</t>
  </si>
  <si>
    <t>GAMBELL</t>
  </si>
  <si>
    <t>COPPER VALLEY COMMUNITY LIBRARY</t>
  </si>
  <si>
    <t>GLENNALLEN</t>
  </si>
  <si>
    <t>GUSTAVUS PUBLIC LIBRARY</t>
  </si>
  <si>
    <t>GUSTAVUS</t>
  </si>
  <si>
    <t>HAINES BOROUGH PUBLIC LIBRARY</t>
  </si>
  <si>
    <t>HAINES</t>
  </si>
  <si>
    <t>TRI-VALLEY COMMUNITY LIBRARY</t>
  </si>
  <si>
    <t>HEALY</t>
  </si>
  <si>
    <t>HOLLIS PUBLIC LIBRARY</t>
  </si>
  <si>
    <t>HOLLIS</t>
  </si>
  <si>
    <t>HOMER PUBLIC LIBRARY</t>
  </si>
  <si>
    <t>HOMER</t>
  </si>
  <si>
    <t>HOPE COMMUNITY LIBRARY</t>
  </si>
  <si>
    <t>HOPE</t>
  </si>
  <si>
    <t>HYDER COMMUNITY LIBRARY</t>
  </si>
  <si>
    <t>HYDER</t>
  </si>
  <si>
    <t>JUNEAU PUBLIC LIBRARIES</t>
  </si>
  <si>
    <t>JUNEAU</t>
  </si>
  <si>
    <t>KAKE COMMUNITY LIBRARY</t>
  </si>
  <si>
    <t>KAKE</t>
  </si>
  <si>
    <t>KASILOF PUBLIC LIBRARY</t>
  </si>
  <si>
    <t>KASILOF</t>
  </si>
  <si>
    <t>KENAI COMMUNITY LIBRARY</t>
  </si>
  <si>
    <t>KENAI</t>
  </si>
  <si>
    <t>KETCHIKAN PUBLIC LIBRARY</t>
  </si>
  <si>
    <t>KETCHIKAN</t>
  </si>
  <si>
    <t>A. HOLMES JOHNSON MEM LIBRARY</t>
  </si>
  <si>
    <t>KODIAK</t>
  </si>
  <si>
    <t>KOYUK PUBLIC LIBRARY</t>
  </si>
  <si>
    <t>KOYUK</t>
  </si>
  <si>
    <t>KOYUKUK COMMUNITY LIBRARY</t>
  </si>
  <si>
    <t xml:space="preserve">KOYUKUK </t>
  </si>
  <si>
    <t>KWIGILLINGOK PUBLIC LIBRARY</t>
  </si>
  <si>
    <t>KWIGILLINGOK</t>
  </si>
  <si>
    <t>MCGRATH COMMUNITY LIBRARY</t>
  </si>
  <si>
    <t>MCGRATH</t>
  </si>
  <si>
    <t>METLAKATLA CENTENNIAL LIBRARY</t>
  </si>
  <si>
    <t>METLAKATLA</t>
  </si>
  <si>
    <t>MARTIN MONSEN LIBRARY</t>
  </si>
  <si>
    <t>NAKNEK</t>
  </si>
  <si>
    <t>NENANA PUBLIC LIBRARY</t>
  </si>
  <si>
    <t>NENANA</t>
  </si>
  <si>
    <t>NEWTOK PUBLIC LIBRARY</t>
  </si>
  <si>
    <t>NEWTOK</t>
  </si>
  <si>
    <t>NIKOLAI PUBLIC LIBRARY</t>
  </si>
  <si>
    <t>NIKOLAI</t>
  </si>
  <si>
    <t>NINILCHIK COMMUNITY LIBRARY</t>
  </si>
  <si>
    <t>NINILCHIK</t>
  </si>
  <si>
    <t>KEGOAYAH KOZGA LIBRARY</t>
  </si>
  <si>
    <t>NOME</t>
  </si>
  <si>
    <t>NORTHWAY COMMUNITY LIBRARY</t>
  </si>
  <si>
    <t>NORTHWAY</t>
  </si>
  <si>
    <t>OLD HARBOR PUBLIC LIBRARY</t>
  </si>
  <si>
    <t>OLD HARBOR</t>
  </si>
  <si>
    <t>PALMER PUBLIC LIBRARY</t>
  </si>
  <si>
    <t>PALMER</t>
  </si>
  <si>
    <t>PELICAN PUBLIC LIBRARY</t>
  </si>
  <si>
    <t>PELICAN</t>
  </si>
  <si>
    <t>PETERSBURG PUBLIC LIBRARY</t>
  </si>
  <si>
    <t>PETERSBURG</t>
  </si>
  <si>
    <t>PILOT STATION PUBLIC LIBRARY</t>
  </si>
  <si>
    <t>PILOT STATION</t>
  </si>
  <si>
    <t>JESSIE WAKEFIELD MEMORIAL LIBRARY</t>
  </si>
  <si>
    <t>PORT LIONS</t>
  </si>
  <si>
    <t>QUINHAGAK PUBLIC LIBRARY</t>
  </si>
  <si>
    <t>QUINHAGAK</t>
  </si>
  <si>
    <t>RUBY COMMUNITY LIBRARY</t>
  </si>
  <si>
    <t>RUBY</t>
  </si>
  <si>
    <t>SAINT MARY'S PUBLIC LIBRARY</t>
  </si>
  <si>
    <t>SAINT MARY'S</t>
  </si>
  <si>
    <t>SAINT PAUL PUBLIC LIBRARY</t>
  </si>
  <si>
    <t>SAINT PAUL</t>
  </si>
  <si>
    <t>SAND POINT PUBLIC LIBRARY</t>
  </si>
  <si>
    <t>SAND POINT</t>
  </si>
  <si>
    <t>SAVOONGA PUBLIC LIBRARY</t>
  </si>
  <si>
    <t xml:space="preserve">SAVOONGA </t>
  </si>
  <si>
    <t>SELDOVIA PUBLIC LIBRARY</t>
  </si>
  <si>
    <t>SELDOVIA</t>
  </si>
  <si>
    <t>SEWARD COMMUNITY LIBRARY</t>
  </si>
  <si>
    <t>SEWARD</t>
  </si>
  <si>
    <t>NELLIE WEYIOUANNA ILISAAVIK</t>
  </si>
  <si>
    <t>SHISHMAREF</t>
  </si>
  <si>
    <t>KETTLESON MEMORIAL LIBRARY</t>
  </si>
  <si>
    <t>SITKA</t>
  </si>
  <si>
    <t>SKAGWAY PUBLIC LIBRARY</t>
  </si>
  <si>
    <t>SKAGWAY</t>
  </si>
  <si>
    <t>SOLDOTNA PUBLIC LIBRARY</t>
  </si>
  <si>
    <t>SOLDOTNA</t>
  </si>
  <si>
    <t>STEBBINS PUBLIC LIBRAR</t>
  </si>
  <si>
    <t>STEBBINS</t>
  </si>
  <si>
    <t>SUTTON PUBLIC LIBRARY</t>
  </si>
  <si>
    <t>SUTTON</t>
  </si>
  <si>
    <t>TAKOTNA COMMUNITY LIBRARY</t>
  </si>
  <si>
    <t>TAKOTNA</t>
  </si>
  <si>
    <t>TALKEETNA PUBLIC LIBRARY</t>
  </si>
  <si>
    <t>TALKEETNA</t>
  </si>
  <si>
    <t>TANANA COMMUNITY LIBRARY</t>
  </si>
  <si>
    <t>TANANA</t>
  </si>
  <si>
    <t>DERMOTT O'TOOLE MEMORIAL LIBRARY</t>
  </si>
  <si>
    <t>TENAKEE SPRINGS</t>
  </si>
  <si>
    <t>TOK COMMUNITY LIBRARY</t>
  </si>
  <si>
    <t>TOK</t>
  </si>
  <si>
    <t>VALDEZ CONSORTIUM LIBRARY</t>
  </si>
  <si>
    <t>VALDEZ</t>
  </si>
  <si>
    <t>WASILLA PUBLIC LIBRARY</t>
  </si>
  <si>
    <t>WASILLA</t>
  </si>
  <si>
    <t>WHITTIER PUBLIC LIBRARY</t>
  </si>
  <si>
    <t xml:space="preserve">WHITTIER </t>
  </si>
  <si>
    <t>WILLOW PUBLIC LIBRARY</t>
  </si>
  <si>
    <t>WILLOW</t>
  </si>
  <si>
    <t>IRENE INGLE PUBLIC LIBRARY</t>
  </si>
  <si>
    <t>WRANGELL</t>
  </si>
  <si>
    <t>FY1987  Library Name</t>
  </si>
  <si>
    <t>FY1987 City</t>
  </si>
  <si>
    <t>FY1987 Population</t>
  </si>
  <si>
    <t>FY1987 Adult Book  Circulation</t>
  </si>
  <si>
    <t>FY1987 Juvenile  Book Circulation</t>
  </si>
  <si>
    <t>FY1987 All Other  Circulation</t>
  </si>
  <si>
    <t>FY1987 Total Circulation</t>
  </si>
  <si>
    <t>FY1987 Circulations Per Capita</t>
  </si>
  <si>
    <t>FY1987 ILLs Provided</t>
  </si>
  <si>
    <t>FY1987 ILLs Received</t>
  </si>
  <si>
    <t>FY1987 Books Added</t>
  </si>
  <si>
    <t>FY1987 Total Books Volumes</t>
  </si>
  <si>
    <t>FY1987 Volumes Per Capita</t>
  </si>
  <si>
    <t xml:space="preserve">FY1987 Total Audio Material Volumes </t>
  </si>
  <si>
    <t xml:space="preserve">FY1987 Total Video Material Volumes </t>
  </si>
  <si>
    <t>FY1987 Total Subscription Titles</t>
  </si>
  <si>
    <t>FY1987 All Local Government Income</t>
  </si>
  <si>
    <t>FY1987 Total State Government Income</t>
  </si>
  <si>
    <t>FY1987 Total Federal Government Income</t>
  </si>
  <si>
    <t>FY1987 Total All Other Income</t>
  </si>
  <si>
    <t>FY1987 Total Operating Income</t>
  </si>
  <si>
    <t>FY1987 Salaries and Wages</t>
  </si>
  <si>
    <t>FY1987 Benefits</t>
  </si>
  <si>
    <t>FY1987 Total Collection Expenditures</t>
  </si>
  <si>
    <t>FY1987 Total Other  Expenditures</t>
  </si>
  <si>
    <t>FY1987 Total Operating  Expenditures</t>
  </si>
  <si>
    <t>FY1987 Operating  Expenditures Per Capita</t>
  </si>
  <si>
    <t>FY1987 Capital Outlay</t>
  </si>
  <si>
    <t>FY1987 Book Expenditures</t>
  </si>
  <si>
    <t>FY1987 Subscription Expenditures</t>
  </si>
  <si>
    <t>FY1987 Audiovisuals Expenditures</t>
  </si>
  <si>
    <t>FY1987 Other Materials Expenditures</t>
  </si>
  <si>
    <t>FY1987 Collection Expenditures Per Capita</t>
  </si>
  <si>
    <t>FY1987 Librarians with MLS</t>
  </si>
  <si>
    <t>FY1987 All Other Paid Employees</t>
  </si>
  <si>
    <t>FY1987 Total Employees</t>
  </si>
  <si>
    <t>FY1987 Number of Volunteers</t>
  </si>
  <si>
    <t>FY1987 Annual Volunteer Hours</t>
  </si>
  <si>
    <t>FY1987 Hours Library Outlets Open Per Week</t>
  </si>
  <si>
    <t>FY1987 Attendance in Library Per Week</t>
  </si>
  <si>
    <t>FY1987 Reference Questions Per Week</t>
  </si>
  <si>
    <t>FY1987 Annual Number of Programs</t>
  </si>
  <si>
    <t>ATMAULTLUAK</t>
  </si>
  <si>
    <t>CHEVAK</t>
  </si>
  <si>
    <t>CHINAK</t>
  </si>
  <si>
    <t>CHUATHBALUK</t>
  </si>
  <si>
    <t>KENNY LAKE</t>
  </si>
  <si>
    <t>ALAKANUK</t>
  </si>
  <si>
    <t>SLEETMUTE</t>
  </si>
  <si>
    <t>KOTZEBUE</t>
  </si>
  <si>
    <t>ALAKANUK PUBLIC LIBRARY</t>
  </si>
  <si>
    <t>FY1987 All Other Librarians</t>
  </si>
  <si>
    <t>FY1987 Total Collection Expenditures2</t>
  </si>
  <si>
    <t>TOTALS</t>
  </si>
  <si>
    <t>End of Docment</t>
  </si>
  <si>
    <t>Alaska Public Library Statistics</t>
  </si>
  <si>
    <t>(empty)</t>
  </si>
  <si>
    <t>End of Row</t>
  </si>
  <si>
    <t>This spreadsheet contains annual report data collected from public libraries in Alaska. This data was submitted for fiscal year 1987 (July 1, 1986-June 30, 1987); however, libraries which adhere to a calendar year financial schedule will submit data for the calendar year 1986 (January 1, 1986-December 31, 1986). Please review the Alaska State Library's Alaska Public Library Statistics webpage for additional details. Link is available in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</si>
</sst>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indexed="8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0" tint="-0.14996795556505021"/>
      <name val="Tahoma"/>
      <family val="2"/>
    </font>
    <font>
      <b/>
      <sz val="10"/>
      <color theme="0" tint="-0.1499679555650502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3" fontId="3" fillId="2" borderId="1" xfId="1" applyNumberFormat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37" fontId="3" fillId="2" borderId="1" xfId="1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4" fontId="3" fillId="2" borderId="2" xfId="1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2" fontId="5" fillId="0" borderId="0" xfId="2" applyNumberFormat="1" applyFont="1" applyFill="1" applyBorder="1" applyAlignment="1">
      <alignment horizontal="right" wrapText="1"/>
    </xf>
    <xf numFmtId="0" fontId="3" fillId="2" borderId="0" xfId="0" applyFont="1" applyFill="1"/>
    <xf numFmtId="3" fontId="4" fillId="3" borderId="8" xfId="1" applyNumberFormat="1" applyFont="1" applyFill="1" applyBorder="1" applyAlignment="1">
      <alignment horizontal="center" vertical="center" wrapText="1"/>
    </xf>
    <xf numFmtId="4" fontId="4" fillId="3" borderId="8" xfId="1" applyNumberFormat="1" applyFont="1" applyFill="1" applyBorder="1" applyAlignment="1">
      <alignment horizontal="center" vertical="center" wrapText="1"/>
    </xf>
    <xf numFmtId="37" fontId="4" fillId="3" borderId="8" xfId="1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9" xfId="1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3" fontId="5" fillId="2" borderId="1" xfId="1" applyNumberFormat="1" applyFont="1" applyFill="1" applyBorder="1" applyAlignment="1">
      <alignment horizontal="right" wrapText="1"/>
    </xf>
    <xf numFmtId="37" fontId="5" fillId="2" borderId="1" xfId="1" applyNumberFormat="1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/>
    </xf>
    <xf numFmtId="2" fontId="5" fillId="2" borderId="1" xfId="2" applyNumberFormat="1" applyFont="1" applyFill="1" applyBorder="1" applyAlignment="1">
      <alignment horizontal="right" wrapText="1"/>
    </xf>
    <xf numFmtId="3" fontId="5" fillId="2" borderId="1" xfId="2" applyNumberFormat="1" applyFont="1" applyFill="1" applyBorder="1" applyAlignment="1">
      <alignment horizontal="right" wrapText="1"/>
    </xf>
    <xf numFmtId="3" fontId="5" fillId="2" borderId="5" xfId="2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4" xfId="2" applyFont="1" applyFill="1" applyBorder="1" applyAlignment="1">
      <alignment wrapText="1"/>
    </xf>
    <xf numFmtId="0" fontId="5" fillId="2" borderId="2" xfId="2" applyFont="1" applyFill="1" applyBorder="1" applyAlignment="1">
      <alignment wrapText="1"/>
    </xf>
    <xf numFmtId="3" fontId="5" fillId="2" borderId="2" xfId="1" applyNumberFormat="1" applyFont="1" applyFill="1" applyBorder="1" applyAlignment="1">
      <alignment horizontal="right" wrapText="1"/>
    </xf>
    <xf numFmtId="37" fontId="5" fillId="2" borderId="2" xfId="1" applyNumberFormat="1" applyFont="1" applyFill="1" applyBorder="1" applyAlignment="1">
      <alignment horizontal="right" wrapText="1"/>
    </xf>
    <xf numFmtId="164" fontId="5" fillId="2" borderId="2" xfId="2" applyNumberFormat="1" applyFont="1" applyFill="1" applyBorder="1" applyAlignment="1">
      <alignment horizontal="right" wrapText="1"/>
    </xf>
    <xf numFmtId="164" fontId="5" fillId="2" borderId="2" xfId="2" applyNumberFormat="1" applyFont="1" applyFill="1" applyBorder="1" applyAlignment="1">
      <alignment horizontal="right"/>
    </xf>
    <xf numFmtId="2" fontId="5" fillId="2" borderId="2" xfId="2" applyNumberFormat="1" applyFont="1" applyFill="1" applyBorder="1" applyAlignment="1">
      <alignment horizontal="right" wrapText="1"/>
    </xf>
    <xf numFmtId="3" fontId="5" fillId="2" borderId="2" xfId="2" applyNumberFormat="1" applyFont="1" applyFill="1" applyBorder="1" applyAlignment="1">
      <alignment horizontal="right" wrapText="1"/>
    </xf>
    <xf numFmtId="3" fontId="5" fillId="2" borderId="6" xfId="2" applyNumberFormat="1" applyFont="1" applyFill="1" applyBorder="1" applyAlignment="1">
      <alignment horizontal="right" wrapText="1"/>
    </xf>
    <xf numFmtId="0" fontId="5" fillId="2" borderId="4" xfId="0" applyNumberFormat="1" applyFont="1" applyFill="1" applyBorder="1" applyAlignment="1" applyProtection="1">
      <alignment wrapText="1"/>
    </xf>
    <xf numFmtId="3" fontId="5" fillId="2" borderId="2" xfId="0" applyNumberFormat="1" applyFont="1" applyFill="1" applyBorder="1" applyAlignment="1">
      <alignment horizontal="right" wrapText="1"/>
    </xf>
    <xf numFmtId="0" fontId="3" fillId="2" borderId="0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3" fontId="7" fillId="2" borderId="1" xfId="1" applyNumberFormat="1" applyFont="1" applyFill="1" applyBorder="1" applyAlignment="1">
      <alignment horizontal="right" wrapText="1"/>
    </xf>
    <xf numFmtId="2" fontId="7" fillId="2" borderId="1" xfId="2" applyNumberFormat="1" applyFont="1" applyFill="1" applyBorder="1" applyAlignment="1">
      <alignment horizontal="right" wrapText="1"/>
    </xf>
    <xf numFmtId="3" fontId="7" fillId="2" borderId="1" xfId="2" applyNumberFormat="1" applyFont="1" applyFill="1" applyBorder="1" applyAlignment="1">
      <alignment horizontal="right" wrapText="1"/>
    </xf>
    <xf numFmtId="37" fontId="7" fillId="2" borderId="1" xfId="1" applyNumberFormat="1" applyFont="1" applyFill="1" applyBorder="1" applyAlignment="1">
      <alignment horizontal="right" wrapText="1"/>
    </xf>
    <xf numFmtId="164" fontId="7" fillId="2" borderId="1" xfId="2" applyNumberFormat="1" applyFont="1" applyFill="1" applyBorder="1" applyAlignment="1">
      <alignment horizontal="right"/>
    </xf>
    <xf numFmtId="164" fontId="7" fillId="2" borderId="1" xfId="2" applyNumberFormat="1" applyFont="1" applyFill="1" applyBorder="1" applyAlignment="1">
      <alignment horizontal="right" wrapText="1"/>
    </xf>
    <xf numFmtId="2" fontId="7" fillId="2" borderId="1" xfId="0" applyNumberFormat="1" applyFont="1" applyFill="1" applyBorder="1" applyAlignment="1">
      <alignment horizontal="right" vertical="center" wrapText="1"/>
    </xf>
    <xf numFmtId="3" fontId="7" fillId="2" borderId="5" xfId="2" applyNumberFormat="1" applyFont="1" applyFill="1" applyBorder="1" applyAlignment="1">
      <alignment horizontal="right" wrapText="1"/>
    </xf>
    <xf numFmtId="3" fontId="7" fillId="2" borderId="1" xfId="1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7" fontId="8" fillId="2" borderId="1" xfId="1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5" xfId="1" applyNumberFormat="1" applyFont="1" applyFill="1" applyBorder="1" applyAlignment="1">
      <alignment horizontal="right" vertical="center" wrapText="1"/>
    </xf>
    <xf numFmtId="37" fontId="7" fillId="2" borderId="1" xfId="1" applyNumberFormat="1" applyFont="1" applyFill="1" applyBorder="1" applyAlignment="1">
      <alignment horizontal="right" vertical="center" wrapText="1"/>
    </xf>
    <xf numFmtId="3" fontId="7" fillId="2" borderId="5" xfId="1" applyNumberFormat="1" applyFont="1" applyFill="1" applyBorder="1" applyAlignment="1">
      <alignment horizontal="right" vertical="center" wrapText="1"/>
    </xf>
    <xf numFmtId="164" fontId="7" fillId="2" borderId="2" xfId="2" applyNumberFormat="1" applyFont="1" applyFill="1" applyBorder="1" applyAlignment="1">
      <alignment horizontal="right" wrapText="1"/>
    </xf>
    <xf numFmtId="2" fontId="7" fillId="2" borderId="2" xfId="2" applyNumberFormat="1" applyFont="1" applyFill="1" applyBorder="1" applyAlignment="1">
      <alignment horizontal="right" wrapText="1"/>
    </xf>
    <xf numFmtId="0" fontId="7" fillId="2" borderId="2" xfId="0" applyNumberFormat="1" applyFont="1" applyFill="1" applyBorder="1" applyAlignment="1" applyProtection="1">
      <alignment wrapText="1"/>
    </xf>
    <xf numFmtId="0" fontId="6" fillId="0" borderId="0" xfId="3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2" formatCode="0.0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2" formatCode="0.0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2" formatCode="0.0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5" formatCode="#,##0_);\(#,##0\)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5" formatCode="#,##0_);\(#,##0\)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5" formatCode="#,##0_);\(#,##0\)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3" formatCode="#,##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3" formatCode="#,##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AR91" totalsRowCount="1" headerRowDxfId="93" dataDxfId="91" totalsRowDxfId="89" headerRowBorderDxfId="92" tableBorderDxfId="90" totalsRowBorderDxfId="88" headerRowCellStyle="Comma">
  <autoFilter ref="A3:AR90"/>
  <sortState ref="A3:AR89">
    <sortCondition ref="B2:B89"/>
  </sortState>
  <tableColumns count="44">
    <tableColumn id="1" name="FY1987  Library Name" totalsRowLabel="TOTALS" dataDxfId="87" totalsRowDxfId="86" dataCellStyle="Normal_Sheet1"/>
    <tableColumn id="2" name="FY1987 City" totalsRowLabel="(empty)" dataDxfId="85" totalsRowDxfId="84" dataCellStyle="Normal_Sheet1"/>
    <tableColumn id="3" name="FY1987 Population" totalsRowFunction="sum" dataDxfId="83" totalsRowDxfId="82" dataCellStyle="Comma"/>
    <tableColumn id="4" name="FY1987 Adult Book  Circulation" totalsRowFunction="sum" dataDxfId="81" totalsRowDxfId="80" dataCellStyle="Comma"/>
    <tableColumn id="5" name="FY1987 Juvenile  Book Circulation" totalsRowFunction="sum" dataDxfId="79" totalsRowDxfId="78" dataCellStyle="Comma"/>
    <tableColumn id="6" name="FY1987 All Other  Circulation" totalsRowFunction="sum" dataDxfId="77" totalsRowDxfId="76" dataCellStyle="Comma"/>
    <tableColumn id="7" name="FY1987 Total Circulation" totalsRowFunction="sum" dataDxfId="75" totalsRowDxfId="74" dataCellStyle="Comma"/>
    <tableColumn id="8" name="FY1987 Circulations Per Capita" totalsRowFunction="sum" dataDxfId="73" totalsRowDxfId="72" dataCellStyle="Comma"/>
    <tableColumn id="9" name="FY1987 ILLs Provided" totalsRowFunction="sum" dataDxfId="71" totalsRowDxfId="70" dataCellStyle="Comma"/>
    <tableColumn id="10" name="FY1987 ILLs Received" totalsRowFunction="sum" dataDxfId="69" totalsRowDxfId="68" dataCellStyle="Comma"/>
    <tableColumn id="11" name="FY1987 Books Added" totalsRowFunction="sum" dataDxfId="67" totalsRowDxfId="66" dataCellStyle="Comma"/>
    <tableColumn id="12" name="FY1987 Total Books Volumes" totalsRowFunction="sum" dataDxfId="65" totalsRowDxfId="64" dataCellStyle="Comma"/>
    <tableColumn id="13" name="FY1987 Volumes Per Capita" totalsRowFunction="sum" dataDxfId="63" totalsRowDxfId="62" dataCellStyle="Comma"/>
    <tableColumn id="14" name="FY1987 Total Audio Material Volumes " totalsRowFunction="sum" dataDxfId="61" totalsRowDxfId="60" dataCellStyle="Comma"/>
    <tableColumn id="15" name="FY1987 Total Video Material Volumes " totalsRowFunction="sum" dataDxfId="59" totalsRowDxfId="58" dataCellStyle="Comma"/>
    <tableColumn id="16" name="FY1987 Total Subscription Titles" totalsRowFunction="sum" dataDxfId="57" totalsRowDxfId="56" dataCellStyle="Comma"/>
    <tableColumn id="17" name="FY1987 All Local Government Income" totalsRowFunction="sum" dataDxfId="55" totalsRowDxfId="54" dataCellStyle="Normal_Sheet1"/>
    <tableColumn id="18" name="FY1987 Total State Government Income" totalsRowFunction="sum" dataDxfId="53" totalsRowDxfId="52" dataCellStyle="Normal_Sheet1"/>
    <tableColumn id="19" name="FY1987 Total Federal Government Income" totalsRowFunction="sum" dataDxfId="51" totalsRowDxfId="50" dataCellStyle="Normal_Sheet1"/>
    <tableColumn id="20" name="FY1987 Total All Other Income" totalsRowFunction="sum" dataDxfId="49" totalsRowDxfId="48" dataCellStyle="Normal_Sheet1"/>
    <tableColumn id="21" name="FY1987 Total Operating Income" totalsRowFunction="sum" dataDxfId="47" totalsRowDxfId="46"/>
    <tableColumn id="22" name="FY1987 Salaries and Wages" totalsRowFunction="sum" dataDxfId="45" totalsRowDxfId="44" dataCellStyle="Normal_Sheet1"/>
    <tableColumn id="23" name="FY1987 Benefits" totalsRowFunction="sum" dataDxfId="43" totalsRowDxfId="42" dataCellStyle="Normal_Sheet1"/>
    <tableColumn id="24" name="FY1987 Total Collection Expenditures" totalsRowFunction="sum" dataDxfId="41" totalsRowDxfId="40" dataCellStyle="Normal_Sheet1"/>
    <tableColumn id="25" name="FY1987 Total Other  Expenditures" totalsRowFunction="sum" dataDxfId="39" totalsRowDxfId="38" dataCellStyle="Normal_Sheet1"/>
    <tableColumn id="26" name="FY1987 Total Operating  Expenditures" totalsRowFunction="sum" dataDxfId="37" totalsRowDxfId="36"/>
    <tableColumn id="27" name="FY1987 Operating  Expenditures Per Capita" totalsRowFunction="sum" dataDxfId="35" totalsRowDxfId="34"/>
    <tableColumn id="28" name="FY1987 Capital Outlay" totalsRowFunction="sum" dataDxfId="33" totalsRowDxfId="32" dataCellStyle="Normal_Sheet1"/>
    <tableColumn id="29" name="FY1987 Book Expenditures" totalsRowFunction="sum" dataDxfId="31" totalsRowDxfId="30" dataCellStyle="Normal_Sheet1"/>
    <tableColumn id="30" name="FY1987 Subscription Expenditures" totalsRowFunction="sum" dataDxfId="29" totalsRowDxfId="28" dataCellStyle="Normal_Sheet1"/>
    <tableColumn id="31" name="FY1987 Audiovisuals Expenditures" totalsRowFunction="sum" dataDxfId="27" totalsRowDxfId="26" dataCellStyle="Normal_Sheet1"/>
    <tableColumn id="32" name="FY1987 Other Materials Expenditures" totalsRowFunction="sum" dataDxfId="25" totalsRowDxfId="24" dataCellStyle="Normal_Sheet1"/>
    <tableColumn id="33" name="FY1987 Total Collection Expenditures2" totalsRowFunction="sum" dataDxfId="23" totalsRowDxfId="22"/>
    <tableColumn id="34" name="FY1987 Collection Expenditures Per Capita" totalsRowFunction="sum" dataDxfId="21" totalsRowDxfId="20"/>
    <tableColumn id="35" name="FY1987 Librarians with MLS" totalsRowFunction="sum" dataDxfId="19" totalsRowDxfId="18" dataCellStyle="Normal_Sheet1"/>
    <tableColumn id="36" name="FY1987 All Other Librarians" totalsRowFunction="sum" dataDxfId="17" totalsRowDxfId="16" dataCellStyle="Normal_Sheet1"/>
    <tableColumn id="37" name="FY1987 All Other Paid Employees" totalsRowFunction="sum" dataDxfId="15" totalsRowDxfId="14" dataCellStyle="Normal_Sheet1"/>
    <tableColumn id="38" name="FY1987 Total Employees" totalsRowFunction="sum" dataDxfId="13" totalsRowDxfId="12"/>
    <tableColumn id="39" name="FY1987 Number of Volunteers" totalsRowFunction="sum" dataDxfId="11" totalsRowDxfId="10" dataCellStyle="Normal_Sheet1"/>
    <tableColumn id="40" name="FY1987 Annual Volunteer Hours" totalsRowFunction="sum" dataDxfId="9" totalsRowDxfId="8" dataCellStyle="Normal_Sheet1"/>
    <tableColumn id="41" name="FY1987 Hours Library Outlets Open Per Week" totalsRowFunction="sum" dataDxfId="7" totalsRowDxfId="6" dataCellStyle="Normal_Sheet1"/>
    <tableColumn id="42" name="FY1987 Attendance in Library Per Week" totalsRowFunction="sum" dataDxfId="5" totalsRowDxfId="4" dataCellStyle="Comma"/>
    <tableColumn id="43" name="FY1987 Reference Questions Per Week" totalsRowFunction="sum" dataDxfId="3" totalsRowDxfId="2" dataCellStyle="Comma"/>
    <tableColumn id="44" name="FY1987 Annual Number of Programs" totalsRowFunction="sum" dataDxfId="1" totalsRowDxfId="0" dataCellStyle="Normal_Sheet1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Y1987 Alaska Public Library Stat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brary.alaska.gov/dev/pl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abSelected="1" zoomScaleNormal="100" workbookViewId="0">
      <pane xSplit="1" topLeftCell="B1" activePane="topRight" state="frozen"/>
      <selection pane="topRight"/>
    </sheetView>
  </sheetViews>
  <sheetFormatPr defaultColWidth="0" defaultRowHeight="13.2" x14ac:dyDescent="0.25"/>
  <cols>
    <col min="1" max="1" width="45.44140625" style="1" bestFit="1" customWidth="1"/>
    <col min="2" max="2" width="14.6640625" style="1" customWidth="1"/>
    <col min="3" max="4" width="14.6640625" style="2" customWidth="1"/>
    <col min="5" max="7" width="14.6640625" style="3" customWidth="1"/>
    <col min="8" max="8" width="14.6640625" style="4" customWidth="1"/>
    <col min="9" max="11" width="14.6640625" style="3" customWidth="1"/>
    <col min="12" max="16" width="14.6640625" style="2" customWidth="1"/>
    <col min="17" max="26" width="14.6640625" style="5" customWidth="1"/>
    <col min="27" max="27" width="14.6640625" style="6" customWidth="1"/>
    <col min="28" max="33" width="14.6640625" style="5" customWidth="1"/>
    <col min="34" max="34" width="14.6640625" style="6" customWidth="1"/>
    <col min="35" max="38" width="14.6640625" style="7" customWidth="1"/>
    <col min="39" max="44" width="14.6640625" style="2" customWidth="1"/>
    <col min="45" max="16384" width="9.109375" style="1" hidden="1"/>
  </cols>
  <sheetData>
    <row r="1" spans="1:44" s="57" customFormat="1" ht="118.8" x14ac:dyDescent="0.25">
      <c r="A1" s="57" t="s">
        <v>216</v>
      </c>
      <c r="B1" s="58" t="s">
        <v>215</v>
      </c>
      <c r="C1" s="58" t="s">
        <v>214</v>
      </c>
      <c r="D1" s="58" t="s">
        <v>214</v>
      </c>
      <c r="E1" s="59" t="s">
        <v>214</v>
      </c>
      <c r="F1" s="59" t="s">
        <v>214</v>
      </c>
      <c r="G1" s="59" t="s">
        <v>214</v>
      </c>
      <c r="H1" s="60" t="s">
        <v>214</v>
      </c>
      <c r="I1" s="59" t="s">
        <v>214</v>
      </c>
      <c r="J1" s="59" t="s">
        <v>214</v>
      </c>
      <c r="K1" s="59" t="s">
        <v>214</v>
      </c>
      <c r="L1" s="58" t="s">
        <v>214</v>
      </c>
      <c r="M1" s="58" t="s">
        <v>214</v>
      </c>
      <c r="N1" s="58" t="s">
        <v>214</v>
      </c>
      <c r="O1" s="58" t="s">
        <v>214</v>
      </c>
      <c r="P1" s="58" t="s">
        <v>214</v>
      </c>
      <c r="Q1" s="61" t="s">
        <v>214</v>
      </c>
      <c r="R1" s="61" t="s">
        <v>214</v>
      </c>
      <c r="S1" s="61" t="s">
        <v>214</v>
      </c>
      <c r="T1" s="61" t="s">
        <v>214</v>
      </c>
      <c r="U1" s="61" t="s">
        <v>214</v>
      </c>
      <c r="V1" s="61" t="s">
        <v>214</v>
      </c>
      <c r="W1" s="61" t="s">
        <v>214</v>
      </c>
      <c r="X1" s="61" t="s">
        <v>214</v>
      </c>
      <c r="Y1" s="61" t="s">
        <v>214</v>
      </c>
      <c r="Z1" s="61" t="s">
        <v>214</v>
      </c>
      <c r="AA1" s="62" t="s">
        <v>214</v>
      </c>
      <c r="AB1" s="61" t="s">
        <v>214</v>
      </c>
      <c r="AC1" s="61" t="s">
        <v>214</v>
      </c>
      <c r="AD1" s="61" t="s">
        <v>214</v>
      </c>
      <c r="AE1" s="61" t="s">
        <v>214</v>
      </c>
      <c r="AF1" s="61" t="s">
        <v>214</v>
      </c>
      <c r="AG1" s="61" t="s">
        <v>214</v>
      </c>
      <c r="AH1" s="62" t="s">
        <v>214</v>
      </c>
      <c r="AI1" s="63" t="s">
        <v>214</v>
      </c>
      <c r="AJ1" s="63" t="s">
        <v>214</v>
      </c>
      <c r="AK1" s="63" t="s">
        <v>214</v>
      </c>
      <c r="AL1" s="63" t="s">
        <v>214</v>
      </c>
      <c r="AM1" s="58" t="s">
        <v>214</v>
      </c>
      <c r="AN1" s="58" t="s">
        <v>214</v>
      </c>
      <c r="AO1" s="58" t="s">
        <v>214</v>
      </c>
      <c r="AP1" s="58" t="s">
        <v>214</v>
      </c>
      <c r="AQ1" s="58" t="s">
        <v>214</v>
      </c>
      <c r="AR1" s="58" t="s">
        <v>214</v>
      </c>
    </row>
    <row r="2" spans="1:44" s="57" customFormat="1" ht="14.4" x14ac:dyDescent="0.3">
      <c r="A2" s="87" t="s">
        <v>213</v>
      </c>
      <c r="B2" s="58" t="s">
        <v>215</v>
      </c>
      <c r="C2" s="58" t="s">
        <v>214</v>
      </c>
      <c r="D2" s="58" t="s">
        <v>214</v>
      </c>
      <c r="E2" s="59" t="s">
        <v>214</v>
      </c>
      <c r="F2" s="59" t="s">
        <v>214</v>
      </c>
      <c r="G2" s="59" t="s">
        <v>214</v>
      </c>
      <c r="H2" s="60" t="s">
        <v>214</v>
      </c>
      <c r="I2" s="59" t="s">
        <v>214</v>
      </c>
      <c r="J2" s="59" t="s">
        <v>214</v>
      </c>
      <c r="K2" s="59" t="s">
        <v>214</v>
      </c>
      <c r="L2" s="58" t="s">
        <v>214</v>
      </c>
      <c r="M2" s="58" t="s">
        <v>214</v>
      </c>
      <c r="N2" s="58" t="s">
        <v>214</v>
      </c>
      <c r="O2" s="58" t="s">
        <v>214</v>
      </c>
      <c r="P2" s="58" t="s">
        <v>214</v>
      </c>
      <c r="Q2" s="61" t="s">
        <v>214</v>
      </c>
      <c r="R2" s="61" t="s">
        <v>214</v>
      </c>
      <c r="S2" s="61" t="s">
        <v>214</v>
      </c>
      <c r="T2" s="61" t="s">
        <v>214</v>
      </c>
      <c r="U2" s="61" t="s">
        <v>214</v>
      </c>
      <c r="V2" s="61" t="s">
        <v>214</v>
      </c>
      <c r="W2" s="61" t="s">
        <v>214</v>
      </c>
      <c r="X2" s="61" t="s">
        <v>214</v>
      </c>
      <c r="Y2" s="61" t="s">
        <v>214</v>
      </c>
      <c r="Z2" s="61" t="s">
        <v>214</v>
      </c>
      <c r="AA2" s="62" t="s">
        <v>214</v>
      </c>
      <c r="AB2" s="61" t="s">
        <v>214</v>
      </c>
      <c r="AC2" s="61" t="s">
        <v>214</v>
      </c>
      <c r="AD2" s="61" t="s">
        <v>214</v>
      </c>
      <c r="AE2" s="61" t="s">
        <v>214</v>
      </c>
      <c r="AF2" s="61" t="s">
        <v>214</v>
      </c>
      <c r="AG2" s="61" t="s">
        <v>214</v>
      </c>
      <c r="AH2" s="62" t="s">
        <v>214</v>
      </c>
      <c r="AI2" s="63" t="s">
        <v>214</v>
      </c>
      <c r="AJ2" s="63" t="s">
        <v>214</v>
      </c>
      <c r="AK2" s="63" t="s">
        <v>214</v>
      </c>
      <c r="AL2" s="63" t="s">
        <v>214</v>
      </c>
      <c r="AM2" s="58" t="s">
        <v>214</v>
      </c>
      <c r="AN2" s="58" t="s">
        <v>214</v>
      </c>
      <c r="AO2" s="58" t="s">
        <v>214</v>
      </c>
      <c r="AP2" s="58" t="s">
        <v>214</v>
      </c>
      <c r="AQ2" s="58" t="s">
        <v>214</v>
      </c>
      <c r="AR2" s="58" t="s">
        <v>214</v>
      </c>
    </row>
    <row r="3" spans="1:44" s="56" customFormat="1" ht="52.8" x14ac:dyDescent="0.25">
      <c r="A3" s="54" t="s">
        <v>158</v>
      </c>
      <c r="B3" s="55" t="s">
        <v>159</v>
      </c>
      <c r="C3" s="23" t="s">
        <v>160</v>
      </c>
      <c r="D3" s="23" t="s">
        <v>161</v>
      </c>
      <c r="E3" s="23" t="s">
        <v>162</v>
      </c>
      <c r="F3" s="23" t="s">
        <v>163</v>
      </c>
      <c r="G3" s="23" t="s">
        <v>164</v>
      </c>
      <c r="H3" s="24" t="s">
        <v>165</v>
      </c>
      <c r="I3" s="23" t="s">
        <v>166</v>
      </c>
      <c r="J3" s="23" t="s">
        <v>167</v>
      </c>
      <c r="K3" s="23" t="s">
        <v>168</v>
      </c>
      <c r="L3" s="23" t="s">
        <v>169</v>
      </c>
      <c r="M3" s="24" t="s">
        <v>170</v>
      </c>
      <c r="N3" s="25" t="s">
        <v>171</v>
      </c>
      <c r="O3" s="25" t="s">
        <v>172</v>
      </c>
      <c r="P3" s="25" t="s">
        <v>173</v>
      </c>
      <c r="Q3" s="26" t="s">
        <v>174</v>
      </c>
      <c r="R3" s="26" t="s">
        <v>175</v>
      </c>
      <c r="S3" s="26" t="s">
        <v>176</v>
      </c>
      <c r="T3" s="26" t="s">
        <v>177</v>
      </c>
      <c r="U3" s="26" t="s">
        <v>178</v>
      </c>
      <c r="V3" s="26" t="s">
        <v>179</v>
      </c>
      <c r="W3" s="26" t="s">
        <v>180</v>
      </c>
      <c r="X3" s="26" t="s">
        <v>181</v>
      </c>
      <c r="Y3" s="26" t="s">
        <v>182</v>
      </c>
      <c r="Z3" s="26" t="s">
        <v>183</v>
      </c>
      <c r="AA3" s="27" t="s">
        <v>184</v>
      </c>
      <c r="AB3" s="26" t="s">
        <v>185</v>
      </c>
      <c r="AC3" s="26" t="s">
        <v>186</v>
      </c>
      <c r="AD3" s="26" t="s">
        <v>187</v>
      </c>
      <c r="AE3" s="26" t="s">
        <v>188</v>
      </c>
      <c r="AF3" s="26" t="s">
        <v>189</v>
      </c>
      <c r="AG3" s="26" t="s">
        <v>210</v>
      </c>
      <c r="AH3" s="27" t="s">
        <v>190</v>
      </c>
      <c r="AI3" s="28" t="s">
        <v>191</v>
      </c>
      <c r="AJ3" s="28" t="s">
        <v>209</v>
      </c>
      <c r="AK3" s="28" t="s">
        <v>192</v>
      </c>
      <c r="AL3" s="28" t="s">
        <v>193</v>
      </c>
      <c r="AM3" s="29" t="s">
        <v>194</v>
      </c>
      <c r="AN3" s="29" t="s">
        <v>195</v>
      </c>
      <c r="AO3" s="29" t="s">
        <v>196</v>
      </c>
      <c r="AP3" s="23" t="s">
        <v>197</v>
      </c>
      <c r="AQ3" s="23" t="s">
        <v>198</v>
      </c>
      <c r="AR3" s="30" t="s">
        <v>199</v>
      </c>
    </row>
    <row r="4" spans="1:44" s="22" customFormat="1" x14ac:dyDescent="0.25">
      <c r="A4" s="40" t="s">
        <v>208</v>
      </c>
      <c r="B4" s="41" t="s">
        <v>205</v>
      </c>
      <c r="C4" s="8">
        <v>566</v>
      </c>
      <c r="D4" s="74" t="s">
        <v>214</v>
      </c>
      <c r="E4" s="74" t="s">
        <v>214</v>
      </c>
      <c r="F4" s="74" t="s">
        <v>214</v>
      </c>
      <c r="G4" s="72" t="s">
        <v>214</v>
      </c>
      <c r="H4" s="73" t="s">
        <v>214</v>
      </c>
      <c r="I4" s="74" t="s">
        <v>214</v>
      </c>
      <c r="J4" s="74" t="s">
        <v>214</v>
      </c>
      <c r="K4" s="74" t="s">
        <v>214</v>
      </c>
      <c r="L4" s="74" t="s">
        <v>214</v>
      </c>
      <c r="M4" s="73" t="s">
        <v>214</v>
      </c>
      <c r="N4" s="75" t="s">
        <v>214</v>
      </c>
      <c r="O4" s="75" t="s">
        <v>214</v>
      </c>
      <c r="P4" s="75" t="s">
        <v>214</v>
      </c>
      <c r="Q4" s="76" t="s">
        <v>214</v>
      </c>
      <c r="R4" s="76" t="s">
        <v>214</v>
      </c>
      <c r="S4" s="76" t="s">
        <v>214</v>
      </c>
      <c r="T4" s="76" t="s">
        <v>214</v>
      </c>
      <c r="U4" s="77" t="s">
        <v>214</v>
      </c>
      <c r="V4" s="76" t="s">
        <v>214</v>
      </c>
      <c r="W4" s="76" t="s">
        <v>214</v>
      </c>
      <c r="X4" s="76" t="s">
        <v>214</v>
      </c>
      <c r="Y4" s="76" t="s">
        <v>214</v>
      </c>
      <c r="Z4" s="77" t="s">
        <v>214</v>
      </c>
      <c r="AA4" s="78" t="s">
        <v>214</v>
      </c>
      <c r="AB4" s="10">
        <v>4250</v>
      </c>
      <c r="AC4" s="76" t="s">
        <v>214</v>
      </c>
      <c r="AD4" s="76" t="s">
        <v>214</v>
      </c>
      <c r="AE4" s="76" t="s">
        <v>214</v>
      </c>
      <c r="AF4" s="76" t="s">
        <v>214</v>
      </c>
      <c r="AG4" s="77" t="s">
        <v>214</v>
      </c>
      <c r="AH4" s="78" t="s">
        <v>214</v>
      </c>
      <c r="AI4" s="79" t="s">
        <v>214</v>
      </c>
      <c r="AJ4" s="79" t="s">
        <v>214</v>
      </c>
      <c r="AK4" s="79" t="s">
        <v>214</v>
      </c>
      <c r="AL4" s="70" t="s">
        <v>214</v>
      </c>
      <c r="AM4" s="80" t="s">
        <v>214</v>
      </c>
      <c r="AN4" s="80" t="s">
        <v>214</v>
      </c>
      <c r="AO4" s="80" t="s">
        <v>214</v>
      </c>
      <c r="AP4" s="74" t="s">
        <v>214</v>
      </c>
      <c r="AQ4" s="74" t="s">
        <v>214</v>
      </c>
      <c r="AR4" s="81" t="s">
        <v>214</v>
      </c>
    </row>
    <row r="5" spans="1:44" s="22" customFormat="1" x14ac:dyDescent="0.25">
      <c r="A5" s="31" t="s">
        <v>0</v>
      </c>
      <c r="B5" s="32" t="s">
        <v>1</v>
      </c>
      <c r="C5" s="8">
        <v>1500</v>
      </c>
      <c r="D5" s="8">
        <v>5600</v>
      </c>
      <c r="E5" s="8">
        <v>2600</v>
      </c>
      <c r="F5" s="8">
        <v>4</v>
      </c>
      <c r="G5" s="8">
        <v>8204</v>
      </c>
      <c r="H5" s="9">
        <v>5.4693333333333332</v>
      </c>
      <c r="I5" s="8">
        <v>3</v>
      </c>
      <c r="J5" s="8">
        <v>40</v>
      </c>
      <c r="K5" s="8">
        <v>200</v>
      </c>
      <c r="L5" s="8">
        <v>8250</v>
      </c>
      <c r="M5" s="9">
        <v>5.5</v>
      </c>
      <c r="N5" s="13">
        <v>65</v>
      </c>
      <c r="O5" s="82" t="s">
        <v>214</v>
      </c>
      <c r="P5" s="82" t="s">
        <v>214</v>
      </c>
      <c r="Q5" s="77" t="s">
        <v>214</v>
      </c>
      <c r="R5" s="10">
        <v>5400</v>
      </c>
      <c r="S5" s="77" t="s">
        <v>214</v>
      </c>
      <c r="T5" s="10">
        <v>1886</v>
      </c>
      <c r="U5" s="10">
        <v>7286</v>
      </c>
      <c r="V5" s="10">
        <v>1200</v>
      </c>
      <c r="W5" s="10">
        <v>114</v>
      </c>
      <c r="X5" s="10">
        <v>3521</v>
      </c>
      <c r="Y5" s="10">
        <v>2526</v>
      </c>
      <c r="Z5" s="10">
        <v>7361</v>
      </c>
      <c r="AA5" s="11">
        <v>4.9073333333333338</v>
      </c>
      <c r="AB5" s="77" t="s">
        <v>214</v>
      </c>
      <c r="AC5" s="10">
        <v>2900</v>
      </c>
      <c r="AD5" s="10">
        <v>231</v>
      </c>
      <c r="AE5" s="10">
        <v>75</v>
      </c>
      <c r="AF5" s="10">
        <v>315</v>
      </c>
      <c r="AG5" s="10">
        <v>3521</v>
      </c>
      <c r="AH5" s="11">
        <v>2.3473333333333333</v>
      </c>
      <c r="AI5" s="70" t="s">
        <v>214</v>
      </c>
      <c r="AJ5" s="12">
        <v>0.25</v>
      </c>
      <c r="AK5" s="70" t="s">
        <v>214</v>
      </c>
      <c r="AL5" s="12">
        <v>0.25</v>
      </c>
      <c r="AM5" s="14">
        <v>8</v>
      </c>
      <c r="AN5" s="14">
        <v>100</v>
      </c>
      <c r="AO5" s="14">
        <v>10</v>
      </c>
      <c r="AP5" s="8">
        <v>35</v>
      </c>
      <c r="AQ5" s="8">
        <v>2</v>
      </c>
      <c r="AR5" s="83" t="s">
        <v>214</v>
      </c>
    </row>
    <row r="6" spans="1:44" s="22" customFormat="1" x14ac:dyDescent="0.25">
      <c r="A6" s="31" t="s">
        <v>2</v>
      </c>
      <c r="B6" s="32" t="s">
        <v>3</v>
      </c>
      <c r="C6" s="33">
        <v>248263</v>
      </c>
      <c r="D6" s="64" t="s">
        <v>214</v>
      </c>
      <c r="E6" s="64" t="s">
        <v>214</v>
      </c>
      <c r="F6" s="33">
        <v>1010011</v>
      </c>
      <c r="G6" s="8">
        <v>1010011</v>
      </c>
      <c r="H6" s="9">
        <v>4.0683106222030672</v>
      </c>
      <c r="I6" s="33">
        <v>2424</v>
      </c>
      <c r="J6" s="33">
        <v>1292</v>
      </c>
      <c r="K6" s="64" t="s">
        <v>214</v>
      </c>
      <c r="L6" s="33">
        <v>415492</v>
      </c>
      <c r="M6" s="9">
        <v>1.6735961460225648</v>
      </c>
      <c r="N6" s="34">
        <v>50565</v>
      </c>
      <c r="O6" s="34">
        <v>969</v>
      </c>
      <c r="P6" s="34">
        <v>1421</v>
      </c>
      <c r="Q6" s="35">
        <v>9207640</v>
      </c>
      <c r="R6" s="35">
        <v>134450</v>
      </c>
      <c r="S6" s="69" t="s">
        <v>214</v>
      </c>
      <c r="T6" s="69" t="s">
        <v>214</v>
      </c>
      <c r="U6" s="10">
        <v>9342090</v>
      </c>
      <c r="V6" s="36">
        <v>3225070</v>
      </c>
      <c r="W6" s="36">
        <v>1122370</v>
      </c>
      <c r="X6" s="35">
        <v>815330</v>
      </c>
      <c r="Y6" s="36">
        <v>1309894</v>
      </c>
      <c r="Z6" s="10">
        <v>6472664</v>
      </c>
      <c r="AA6" s="11">
        <v>26.071802886455089</v>
      </c>
      <c r="AB6" s="69" t="s">
        <v>214</v>
      </c>
      <c r="AC6" s="35">
        <v>334610</v>
      </c>
      <c r="AD6" s="35">
        <v>70000</v>
      </c>
      <c r="AE6" s="35">
        <v>24050</v>
      </c>
      <c r="AF6" s="35">
        <v>386670</v>
      </c>
      <c r="AG6" s="10">
        <v>815330</v>
      </c>
      <c r="AH6" s="11">
        <v>3.2841381921591215</v>
      </c>
      <c r="AI6" s="37">
        <v>36</v>
      </c>
      <c r="AJ6" s="65" t="s">
        <v>214</v>
      </c>
      <c r="AK6" s="37">
        <v>86</v>
      </c>
      <c r="AL6" s="12">
        <v>122</v>
      </c>
      <c r="AM6" s="38">
        <v>142</v>
      </c>
      <c r="AN6" s="38">
        <v>13000</v>
      </c>
      <c r="AO6" s="38">
        <v>58</v>
      </c>
      <c r="AP6" s="33">
        <v>23000</v>
      </c>
      <c r="AQ6" s="33">
        <v>3080</v>
      </c>
      <c r="AR6" s="39">
        <v>1351</v>
      </c>
    </row>
    <row r="7" spans="1:44" s="22" customFormat="1" x14ac:dyDescent="0.25">
      <c r="A7" s="31" t="s">
        <v>4</v>
      </c>
      <c r="B7" s="32" t="s">
        <v>5</v>
      </c>
      <c r="C7" s="33">
        <v>483</v>
      </c>
      <c r="D7" s="33">
        <v>6469</v>
      </c>
      <c r="E7" s="64" t="s">
        <v>214</v>
      </c>
      <c r="F7" s="33">
        <v>775</v>
      </c>
      <c r="G7" s="8">
        <v>7244</v>
      </c>
      <c r="H7" s="9">
        <v>14.997929606625259</v>
      </c>
      <c r="I7" s="33">
        <v>14</v>
      </c>
      <c r="J7" s="33">
        <v>137</v>
      </c>
      <c r="K7" s="33">
        <v>204</v>
      </c>
      <c r="L7" s="33">
        <v>6393</v>
      </c>
      <c r="M7" s="9">
        <v>13.236024844720497</v>
      </c>
      <c r="N7" s="34">
        <v>323</v>
      </c>
      <c r="O7" s="34">
        <v>220</v>
      </c>
      <c r="P7" s="34">
        <v>45</v>
      </c>
      <c r="Q7" s="35">
        <v>3000</v>
      </c>
      <c r="R7" s="35">
        <v>7000</v>
      </c>
      <c r="S7" s="69" t="s">
        <v>214</v>
      </c>
      <c r="T7" s="35">
        <v>2440</v>
      </c>
      <c r="U7" s="10">
        <v>12440</v>
      </c>
      <c r="V7" s="35">
        <v>4395</v>
      </c>
      <c r="W7" s="35">
        <v>504</v>
      </c>
      <c r="X7" s="35">
        <v>4794</v>
      </c>
      <c r="Y7" s="35">
        <v>2696</v>
      </c>
      <c r="Z7" s="10">
        <v>12389</v>
      </c>
      <c r="AA7" s="11">
        <v>25.650103519668736</v>
      </c>
      <c r="AB7" s="69" t="s">
        <v>214</v>
      </c>
      <c r="AC7" s="35">
        <v>3402</v>
      </c>
      <c r="AD7" s="35">
        <v>242</v>
      </c>
      <c r="AE7" s="35">
        <v>287</v>
      </c>
      <c r="AF7" s="35">
        <v>863</v>
      </c>
      <c r="AG7" s="10">
        <v>4794</v>
      </c>
      <c r="AH7" s="11">
        <v>9.9254658385093162</v>
      </c>
      <c r="AI7" s="65" t="s">
        <v>214</v>
      </c>
      <c r="AJ7" s="65" t="s">
        <v>214</v>
      </c>
      <c r="AK7" s="37">
        <v>0.4</v>
      </c>
      <c r="AL7" s="12">
        <v>0.4</v>
      </c>
      <c r="AM7" s="38">
        <v>20</v>
      </c>
      <c r="AN7" s="38">
        <v>600</v>
      </c>
      <c r="AO7" s="38">
        <v>49</v>
      </c>
      <c r="AP7" s="33">
        <v>316</v>
      </c>
      <c r="AQ7" s="33">
        <v>24</v>
      </c>
      <c r="AR7" s="71" t="s">
        <v>214</v>
      </c>
    </row>
    <row r="8" spans="1:44" s="22" customFormat="1" x14ac:dyDescent="0.25">
      <c r="A8" s="31" t="s">
        <v>6</v>
      </c>
      <c r="B8" s="32" t="s">
        <v>7</v>
      </c>
      <c r="C8" s="33">
        <v>476</v>
      </c>
      <c r="D8" s="33">
        <v>927</v>
      </c>
      <c r="E8" s="33">
        <v>848</v>
      </c>
      <c r="F8" s="33">
        <v>287</v>
      </c>
      <c r="G8" s="8">
        <v>2062</v>
      </c>
      <c r="H8" s="9">
        <v>4.3319327731092434</v>
      </c>
      <c r="I8" s="64" t="s">
        <v>214</v>
      </c>
      <c r="J8" s="33">
        <v>19</v>
      </c>
      <c r="K8" s="64" t="s">
        <v>214</v>
      </c>
      <c r="L8" s="33">
        <v>986</v>
      </c>
      <c r="M8" s="9">
        <v>2.0714285714285716</v>
      </c>
      <c r="N8" s="34">
        <v>20</v>
      </c>
      <c r="O8" s="34">
        <v>1</v>
      </c>
      <c r="P8" s="34">
        <v>15</v>
      </c>
      <c r="Q8" s="35">
        <v>10355</v>
      </c>
      <c r="R8" s="35">
        <v>9250</v>
      </c>
      <c r="S8" s="35">
        <v>3000</v>
      </c>
      <c r="T8" s="69" t="s">
        <v>214</v>
      </c>
      <c r="U8" s="10">
        <v>22605</v>
      </c>
      <c r="V8" s="36">
        <v>12363</v>
      </c>
      <c r="W8" s="36">
        <v>1668</v>
      </c>
      <c r="X8" s="35">
        <v>3399</v>
      </c>
      <c r="Y8" s="36">
        <v>5175</v>
      </c>
      <c r="Z8" s="10">
        <v>22605</v>
      </c>
      <c r="AA8" s="11">
        <v>47.489495798319325</v>
      </c>
      <c r="AB8" s="35">
        <v>40000</v>
      </c>
      <c r="AC8" s="35">
        <v>2477</v>
      </c>
      <c r="AD8" s="35">
        <v>399</v>
      </c>
      <c r="AE8" s="35">
        <v>523</v>
      </c>
      <c r="AF8" s="69" t="s">
        <v>214</v>
      </c>
      <c r="AG8" s="10">
        <v>3399</v>
      </c>
      <c r="AH8" s="11">
        <v>7.1407563025210088</v>
      </c>
      <c r="AI8" s="65" t="s">
        <v>214</v>
      </c>
      <c r="AJ8" s="37">
        <v>0.5</v>
      </c>
      <c r="AK8" s="65" t="s">
        <v>214</v>
      </c>
      <c r="AL8" s="12">
        <v>0.5</v>
      </c>
      <c r="AM8" s="66" t="s">
        <v>214</v>
      </c>
      <c r="AN8" s="66" t="s">
        <v>214</v>
      </c>
      <c r="AO8" s="38">
        <v>20</v>
      </c>
      <c r="AP8" s="33">
        <v>30</v>
      </c>
      <c r="AQ8" s="33">
        <v>75</v>
      </c>
      <c r="AR8" s="39">
        <v>1</v>
      </c>
    </row>
    <row r="9" spans="1:44" s="22" customFormat="1" x14ac:dyDescent="0.25">
      <c r="A9" s="31" t="s">
        <v>200</v>
      </c>
      <c r="B9" s="32" t="s">
        <v>200</v>
      </c>
      <c r="C9" s="33">
        <v>300</v>
      </c>
      <c r="D9" s="33">
        <v>48</v>
      </c>
      <c r="E9" s="33">
        <v>27</v>
      </c>
      <c r="F9" s="33">
        <v>45</v>
      </c>
      <c r="G9" s="8">
        <v>120</v>
      </c>
      <c r="H9" s="9">
        <v>0.4</v>
      </c>
      <c r="I9" s="64" t="s">
        <v>214</v>
      </c>
      <c r="J9" s="33">
        <v>12</v>
      </c>
      <c r="K9" s="33">
        <v>57</v>
      </c>
      <c r="L9" s="33">
        <v>795</v>
      </c>
      <c r="M9" s="9">
        <v>2.65</v>
      </c>
      <c r="N9" s="67" t="s">
        <v>214</v>
      </c>
      <c r="O9" s="67" t="s">
        <v>214</v>
      </c>
      <c r="P9" s="34">
        <v>6</v>
      </c>
      <c r="Q9" s="69" t="s">
        <v>214</v>
      </c>
      <c r="R9" s="35">
        <v>5000</v>
      </c>
      <c r="S9" s="69" t="s">
        <v>214</v>
      </c>
      <c r="T9" s="69" t="s">
        <v>214</v>
      </c>
      <c r="U9" s="10">
        <v>5000</v>
      </c>
      <c r="V9" s="36">
        <v>4057</v>
      </c>
      <c r="W9" s="68" t="s">
        <v>214</v>
      </c>
      <c r="X9" s="35">
        <v>527</v>
      </c>
      <c r="Y9" s="36">
        <v>416</v>
      </c>
      <c r="Z9" s="10">
        <v>5000</v>
      </c>
      <c r="AA9" s="11">
        <v>16.666666666666668</v>
      </c>
      <c r="AB9" s="69" t="s">
        <v>214</v>
      </c>
      <c r="AC9" s="35">
        <v>248</v>
      </c>
      <c r="AD9" s="35">
        <v>279</v>
      </c>
      <c r="AE9" s="69" t="s">
        <v>214</v>
      </c>
      <c r="AF9" s="69" t="s">
        <v>214</v>
      </c>
      <c r="AG9" s="10">
        <v>527</v>
      </c>
      <c r="AH9" s="11">
        <v>1.7566666666666666</v>
      </c>
      <c r="AI9" s="65" t="s">
        <v>214</v>
      </c>
      <c r="AJ9" s="37">
        <v>0.3</v>
      </c>
      <c r="AK9" s="65" t="s">
        <v>214</v>
      </c>
      <c r="AL9" s="12">
        <v>0.3</v>
      </c>
      <c r="AM9" s="66" t="s">
        <v>214</v>
      </c>
      <c r="AN9" s="66" t="s">
        <v>214</v>
      </c>
      <c r="AO9" s="38">
        <v>12</v>
      </c>
      <c r="AP9" s="33">
        <v>6</v>
      </c>
      <c r="AQ9" s="64" t="s">
        <v>214</v>
      </c>
      <c r="AR9" s="71" t="s">
        <v>214</v>
      </c>
    </row>
    <row r="10" spans="1:44" s="22" customFormat="1" x14ac:dyDescent="0.25">
      <c r="A10" s="31" t="s">
        <v>8</v>
      </c>
      <c r="B10" s="32" t="s">
        <v>9</v>
      </c>
      <c r="C10" s="33">
        <v>4500</v>
      </c>
      <c r="D10" s="33">
        <v>13552</v>
      </c>
      <c r="E10" s="33">
        <v>8666</v>
      </c>
      <c r="F10" s="64" t="s">
        <v>214</v>
      </c>
      <c r="G10" s="8">
        <v>22218</v>
      </c>
      <c r="H10" s="9">
        <v>4.9373333333333331</v>
      </c>
      <c r="I10" s="33">
        <v>170</v>
      </c>
      <c r="J10" s="33">
        <v>213</v>
      </c>
      <c r="K10" s="33">
        <v>3180</v>
      </c>
      <c r="L10" s="33">
        <v>27175</v>
      </c>
      <c r="M10" s="9">
        <v>6.0388888888888888</v>
      </c>
      <c r="N10" s="34">
        <v>1407</v>
      </c>
      <c r="O10" s="34">
        <v>143</v>
      </c>
      <c r="P10" s="34">
        <v>144</v>
      </c>
      <c r="Q10" s="35">
        <v>87295</v>
      </c>
      <c r="R10" s="35">
        <v>7500</v>
      </c>
      <c r="S10" s="69" t="s">
        <v>214</v>
      </c>
      <c r="T10" s="35">
        <v>130680</v>
      </c>
      <c r="U10" s="10">
        <v>225475</v>
      </c>
      <c r="V10" s="36">
        <v>122877</v>
      </c>
      <c r="W10" s="36">
        <v>24531</v>
      </c>
      <c r="X10" s="35">
        <v>43494</v>
      </c>
      <c r="Y10" s="36">
        <v>34573</v>
      </c>
      <c r="Z10" s="10">
        <v>225475</v>
      </c>
      <c r="AA10" s="11">
        <v>50.105555555555554</v>
      </c>
      <c r="AB10" s="69" t="s">
        <v>214</v>
      </c>
      <c r="AC10" s="35">
        <v>34175</v>
      </c>
      <c r="AD10" s="35">
        <v>6984</v>
      </c>
      <c r="AE10" s="35">
        <v>2335</v>
      </c>
      <c r="AF10" s="69" t="s">
        <v>214</v>
      </c>
      <c r="AG10" s="10">
        <v>43494</v>
      </c>
      <c r="AH10" s="11">
        <v>9.6653333333333329</v>
      </c>
      <c r="AI10" s="37">
        <v>0.75</v>
      </c>
      <c r="AJ10" s="37">
        <v>0.25</v>
      </c>
      <c r="AK10" s="37">
        <v>2</v>
      </c>
      <c r="AL10" s="12">
        <v>3</v>
      </c>
      <c r="AM10" s="38">
        <v>4</v>
      </c>
      <c r="AN10" s="38">
        <v>100</v>
      </c>
      <c r="AO10" s="38">
        <v>67</v>
      </c>
      <c r="AP10" s="33">
        <v>775</v>
      </c>
      <c r="AQ10" s="33">
        <v>10</v>
      </c>
      <c r="AR10" s="39">
        <v>30</v>
      </c>
    </row>
    <row r="11" spans="1:44" s="22" customFormat="1" x14ac:dyDescent="0.25">
      <c r="A11" s="31" t="s">
        <v>10</v>
      </c>
      <c r="B11" s="32" t="s">
        <v>11</v>
      </c>
      <c r="C11" s="33">
        <v>3723</v>
      </c>
      <c r="D11" s="33">
        <v>1288</v>
      </c>
      <c r="E11" s="33">
        <v>899</v>
      </c>
      <c r="F11" s="33">
        <v>146</v>
      </c>
      <c r="G11" s="8">
        <v>2333</v>
      </c>
      <c r="H11" s="9">
        <v>0.62664517861939295</v>
      </c>
      <c r="I11" s="64" t="s">
        <v>214</v>
      </c>
      <c r="J11" s="33">
        <v>166</v>
      </c>
      <c r="K11" s="33">
        <v>3297</v>
      </c>
      <c r="L11" s="33">
        <v>6077</v>
      </c>
      <c r="M11" s="9">
        <v>1.6322857910287403</v>
      </c>
      <c r="N11" s="67" t="s">
        <v>214</v>
      </c>
      <c r="O11" s="67" t="s">
        <v>214</v>
      </c>
      <c r="P11" s="67" t="s">
        <v>214</v>
      </c>
      <c r="Q11" s="69" t="s">
        <v>214</v>
      </c>
      <c r="R11" s="35">
        <v>7500</v>
      </c>
      <c r="S11" s="69" t="s">
        <v>214</v>
      </c>
      <c r="T11" s="35">
        <v>9553</v>
      </c>
      <c r="U11" s="10">
        <v>17053</v>
      </c>
      <c r="V11" s="69" t="s">
        <v>214</v>
      </c>
      <c r="W11" s="69" t="s">
        <v>214</v>
      </c>
      <c r="X11" s="35">
        <v>5093</v>
      </c>
      <c r="Y11" s="35">
        <v>11345</v>
      </c>
      <c r="Z11" s="10">
        <v>16438</v>
      </c>
      <c r="AA11" s="11">
        <v>4.41525651356433</v>
      </c>
      <c r="AB11" s="69" t="s">
        <v>214</v>
      </c>
      <c r="AC11" s="35">
        <v>4993</v>
      </c>
      <c r="AD11" s="35">
        <v>81</v>
      </c>
      <c r="AE11" s="35">
        <v>19</v>
      </c>
      <c r="AF11" s="69" t="s">
        <v>214</v>
      </c>
      <c r="AG11" s="10">
        <v>5093</v>
      </c>
      <c r="AH11" s="11">
        <v>1.3679828095621811</v>
      </c>
      <c r="AI11" s="65" t="s">
        <v>214</v>
      </c>
      <c r="AJ11" s="65" t="s">
        <v>214</v>
      </c>
      <c r="AK11" s="65" t="s">
        <v>214</v>
      </c>
      <c r="AL11" s="70" t="s">
        <v>214</v>
      </c>
      <c r="AM11" s="38">
        <v>48</v>
      </c>
      <c r="AN11" s="38">
        <v>2888</v>
      </c>
      <c r="AO11" s="38">
        <v>16</v>
      </c>
      <c r="AP11" s="33">
        <v>51</v>
      </c>
      <c r="AQ11" s="33">
        <v>6</v>
      </c>
      <c r="AR11" s="71" t="s">
        <v>214</v>
      </c>
    </row>
    <row r="12" spans="1:44" s="22" customFormat="1" x14ac:dyDescent="0.25">
      <c r="A12" s="31" t="s">
        <v>12</v>
      </c>
      <c r="B12" s="32" t="s">
        <v>13</v>
      </c>
      <c r="C12" s="33">
        <v>220</v>
      </c>
      <c r="D12" s="33">
        <v>780</v>
      </c>
      <c r="E12" s="33">
        <v>1881</v>
      </c>
      <c r="F12" s="33">
        <v>239</v>
      </c>
      <c r="G12" s="8">
        <v>2900</v>
      </c>
      <c r="H12" s="9">
        <v>13.181818181818182</v>
      </c>
      <c r="I12" s="33">
        <v>30</v>
      </c>
      <c r="J12" s="33">
        <v>80</v>
      </c>
      <c r="K12" s="33">
        <v>1142</v>
      </c>
      <c r="L12" s="33">
        <v>6861</v>
      </c>
      <c r="M12" s="9">
        <v>31.186363636363637</v>
      </c>
      <c r="N12" s="34">
        <v>730</v>
      </c>
      <c r="O12" s="34">
        <v>84</v>
      </c>
      <c r="P12" s="34">
        <v>40</v>
      </c>
      <c r="Q12" s="35">
        <v>1800</v>
      </c>
      <c r="R12" s="35">
        <v>5600</v>
      </c>
      <c r="S12" s="35">
        <v>1788</v>
      </c>
      <c r="T12" s="35">
        <v>895</v>
      </c>
      <c r="U12" s="10">
        <v>10083</v>
      </c>
      <c r="V12" s="36">
        <v>2732</v>
      </c>
      <c r="W12" s="68" t="s">
        <v>214</v>
      </c>
      <c r="X12" s="35">
        <v>5548</v>
      </c>
      <c r="Y12" s="36">
        <v>1803</v>
      </c>
      <c r="Z12" s="10">
        <v>10083</v>
      </c>
      <c r="AA12" s="11">
        <v>45.831818181818178</v>
      </c>
      <c r="AB12" s="69" t="s">
        <v>214</v>
      </c>
      <c r="AC12" s="35">
        <v>3655</v>
      </c>
      <c r="AD12" s="35">
        <v>541</v>
      </c>
      <c r="AE12" s="69" t="s">
        <v>214</v>
      </c>
      <c r="AF12" s="35">
        <v>1352</v>
      </c>
      <c r="AG12" s="10">
        <v>5548</v>
      </c>
      <c r="AH12" s="11">
        <v>25.218181818181819</v>
      </c>
      <c r="AI12" s="65" t="s">
        <v>214</v>
      </c>
      <c r="AJ12" s="37">
        <v>1</v>
      </c>
      <c r="AK12" s="65" t="s">
        <v>214</v>
      </c>
      <c r="AL12" s="12">
        <v>1</v>
      </c>
      <c r="AM12" s="38">
        <v>2</v>
      </c>
      <c r="AN12" s="38">
        <v>50</v>
      </c>
      <c r="AO12" s="38">
        <v>20</v>
      </c>
      <c r="AP12" s="33">
        <v>54</v>
      </c>
      <c r="AQ12" s="33">
        <v>18</v>
      </c>
      <c r="AR12" s="39">
        <v>8</v>
      </c>
    </row>
    <row r="13" spans="1:44" s="22" customFormat="1" x14ac:dyDescent="0.25">
      <c r="A13" s="31" t="s">
        <v>14</v>
      </c>
      <c r="B13" s="32" t="s">
        <v>15</v>
      </c>
      <c r="C13" s="33">
        <v>300</v>
      </c>
      <c r="D13" s="33">
        <v>135</v>
      </c>
      <c r="E13" s="33">
        <v>2307</v>
      </c>
      <c r="F13" s="33">
        <v>648</v>
      </c>
      <c r="G13" s="8">
        <v>3090</v>
      </c>
      <c r="H13" s="9">
        <v>10.3</v>
      </c>
      <c r="I13" s="64" t="s">
        <v>214</v>
      </c>
      <c r="J13" s="33">
        <v>75</v>
      </c>
      <c r="K13" s="33">
        <v>200</v>
      </c>
      <c r="L13" s="33">
        <v>5600</v>
      </c>
      <c r="M13" s="9">
        <v>18.666666666666668</v>
      </c>
      <c r="N13" s="34">
        <v>80</v>
      </c>
      <c r="O13" s="67" t="s">
        <v>214</v>
      </c>
      <c r="P13" s="67" t="s">
        <v>214</v>
      </c>
      <c r="Q13" s="69" t="s">
        <v>214</v>
      </c>
      <c r="R13" s="35">
        <v>5000</v>
      </c>
      <c r="S13" s="69" t="s">
        <v>214</v>
      </c>
      <c r="T13" s="35">
        <v>6450</v>
      </c>
      <c r="U13" s="10">
        <v>11450</v>
      </c>
      <c r="V13" s="68" t="s">
        <v>214</v>
      </c>
      <c r="W13" s="68" t="s">
        <v>214</v>
      </c>
      <c r="X13" s="35">
        <v>2876</v>
      </c>
      <c r="Y13" s="36">
        <v>1846</v>
      </c>
      <c r="Z13" s="10">
        <v>4722</v>
      </c>
      <c r="AA13" s="11">
        <v>15.74</v>
      </c>
      <c r="AB13" s="69" t="s">
        <v>214</v>
      </c>
      <c r="AC13" s="35">
        <v>1736</v>
      </c>
      <c r="AD13" s="35">
        <v>448</v>
      </c>
      <c r="AE13" s="35">
        <v>652</v>
      </c>
      <c r="AF13" s="35">
        <v>40</v>
      </c>
      <c r="AG13" s="10">
        <v>2876</v>
      </c>
      <c r="AH13" s="11">
        <v>9.586666666666666</v>
      </c>
      <c r="AI13" s="65" t="s">
        <v>214</v>
      </c>
      <c r="AJ13" s="37">
        <v>0.4</v>
      </c>
      <c r="AK13" s="65" t="s">
        <v>214</v>
      </c>
      <c r="AL13" s="12">
        <v>0.4</v>
      </c>
      <c r="AM13" s="38">
        <v>6</v>
      </c>
      <c r="AN13" s="38">
        <v>1040</v>
      </c>
      <c r="AO13" s="38">
        <v>10</v>
      </c>
      <c r="AP13" s="33">
        <v>50</v>
      </c>
      <c r="AQ13" s="33">
        <v>25</v>
      </c>
      <c r="AR13" s="71" t="s">
        <v>214</v>
      </c>
    </row>
    <row r="14" spans="1:44" s="22" customFormat="1" x14ac:dyDescent="0.25">
      <c r="A14" s="31" t="s">
        <v>16</v>
      </c>
      <c r="B14" s="32" t="s">
        <v>17</v>
      </c>
      <c r="C14" s="33">
        <v>275</v>
      </c>
      <c r="D14" s="33">
        <v>45</v>
      </c>
      <c r="E14" s="64" t="s">
        <v>214</v>
      </c>
      <c r="F14" s="33">
        <v>32</v>
      </c>
      <c r="G14" s="8">
        <v>77</v>
      </c>
      <c r="H14" s="9">
        <v>0.28000000000000003</v>
      </c>
      <c r="I14" s="64" t="s">
        <v>214</v>
      </c>
      <c r="J14" s="64" t="s">
        <v>214</v>
      </c>
      <c r="K14" s="33">
        <v>77</v>
      </c>
      <c r="L14" s="33">
        <v>580</v>
      </c>
      <c r="M14" s="9">
        <v>2.1090909090909089</v>
      </c>
      <c r="N14" s="67" t="s">
        <v>214</v>
      </c>
      <c r="O14" s="34">
        <v>15</v>
      </c>
      <c r="P14" s="34">
        <v>17</v>
      </c>
      <c r="Q14" s="69" t="s">
        <v>214</v>
      </c>
      <c r="R14" s="35">
        <v>5000</v>
      </c>
      <c r="S14" s="69" t="s">
        <v>214</v>
      </c>
      <c r="T14" s="69" t="s">
        <v>214</v>
      </c>
      <c r="U14" s="10">
        <v>5000</v>
      </c>
      <c r="V14" s="36">
        <v>2040</v>
      </c>
      <c r="W14" s="68" t="s">
        <v>214</v>
      </c>
      <c r="X14" s="35">
        <v>900</v>
      </c>
      <c r="Y14" s="36">
        <v>2060</v>
      </c>
      <c r="Z14" s="10">
        <v>5000</v>
      </c>
      <c r="AA14" s="11">
        <v>18.181818181818183</v>
      </c>
      <c r="AB14" s="69" t="s">
        <v>214</v>
      </c>
      <c r="AC14" s="35">
        <v>300</v>
      </c>
      <c r="AD14" s="35">
        <v>200</v>
      </c>
      <c r="AE14" s="35">
        <v>400</v>
      </c>
      <c r="AF14" s="69" t="s">
        <v>214</v>
      </c>
      <c r="AG14" s="10">
        <v>900</v>
      </c>
      <c r="AH14" s="11">
        <v>3.2727272727272729</v>
      </c>
      <c r="AI14" s="65" t="s">
        <v>214</v>
      </c>
      <c r="AJ14" s="37">
        <v>0.25</v>
      </c>
      <c r="AK14" s="65" t="s">
        <v>214</v>
      </c>
      <c r="AL14" s="12">
        <v>0.25</v>
      </c>
      <c r="AM14" s="66" t="s">
        <v>214</v>
      </c>
      <c r="AN14" s="66" t="s">
        <v>214</v>
      </c>
      <c r="AO14" s="38">
        <v>10</v>
      </c>
      <c r="AP14" s="33">
        <v>15</v>
      </c>
      <c r="AQ14" s="64" t="s">
        <v>214</v>
      </c>
      <c r="AR14" s="71" t="s">
        <v>214</v>
      </c>
    </row>
    <row r="15" spans="1:44" s="22" customFormat="1" x14ac:dyDescent="0.25">
      <c r="A15" s="31" t="s">
        <v>201</v>
      </c>
      <c r="B15" s="32" t="s">
        <v>201</v>
      </c>
      <c r="C15" s="33">
        <v>582</v>
      </c>
      <c r="D15" s="33">
        <v>3161</v>
      </c>
      <c r="E15" s="33">
        <v>1112</v>
      </c>
      <c r="F15" s="33">
        <v>8</v>
      </c>
      <c r="G15" s="8">
        <v>4281</v>
      </c>
      <c r="H15" s="9">
        <v>7.3556701030927831</v>
      </c>
      <c r="I15" s="64" t="s">
        <v>214</v>
      </c>
      <c r="J15" s="64" t="s">
        <v>214</v>
      </c>
      <c r="K15" s="33">
        <v>22</v>
      </c>
      <c r="L15" s="33">
        <v>4273</v>
      </c>
      <c r="M15" s="9">
        <v>7.3419243986254292</v>
      </c>
      <c r="N15" s="34">
        <v>1</v>
      </c>
      <c r="O15" s="34">
        <v>3</v>
      </c>
      <c r="P15" s="34">
        <v>6</v>
      </c>
      <c r="Q15" s="35">
        <v>1602</v>
      </c>
      <c r="R15" s="35">
        <v>5000</v>
      </c>
      <c r="S15" s="69" t="s">
        <v>214</v>
      </c>
      <c r="T15" s="35">
        <v>500</v>
      </c>
      <c r="U15" s="10">
        <v>7102</v>
      </c>
      <c r="V15" s="36">
        <v>3309</v>
      </c>
      <c r="W15" s="68" t="s">
        <v>214</v>
      </c>
      <c r="X15" s="35">
        <v>900</v>
      </c>
      <c r="Y15" s="36">
        <v>1602</v>
      </c>
      <c r="Z15" s="10">
        <v>5811</v>
      </c>
      <c r="AA15" s="11">
        <v>9.9845360824742269</v>
      </c>
      <c r="AB15" s="69" t="s">
        <v>214</v>
      </c>
      <c r="AC15" s="35">
        <v>476</v>
      </c>
      <c r="AD15" s="35">
        <v>144</v>
      </c>
      <c r="AE15" s="35">
        <v>280</v>
      </c>
      <c r="AF15" s="69" t="s">
        <v>214</v>
      </c>
      <c r="AG15" s="10">
        <v>900</v>
      </c>
      <c r="AH15" s="11">
        <v>1.5463917525773196</v>
      </c>
      <c r="AI15" s="65" t="s">
        <v>214</v>
      </c>
      <c r="AJ15" s="37">
        <v>0.4</v>
      </c>
      <c r="AK15" s="65" t="s">
        <v>214</v>
      </c>
      <c r="AL15" s="12">
        <v>0.4</v>
      </c>
      <c r="AM15" s="38">
        <v>1</v>
      </c>
      <c r="AN15" s="38">
        <v>360</v>
      </c>
      <c r="AO15" s="38">
        <v>15</v>
      </c>
      <c r="AP15" s="33">
        <v>11</v>
      </c>
      <c r="AQ15" s="33">
        <v>2</v>
      </c>
      <c r="AR15" s="39">
        <v>2</v>
      </c>
    </row>
    <row r="16" spans="1:44" s="22" customFormat="1" x14ac:dyDescent="0.25">
      <c r="A16" s="31" t="s">
        <v>202</v>
      </c>
      <c r="B16" s="32" t="s">
        <v>202</v>
      </c>
      <c r="C16" s="33">
        <v>200</v>
      </c>
      <c r="D16" s="33">
        <v>325</v>
      </c>
      <c r="E16" s="33">
        <v>932</v>
      </c>
      <c r="F16" s="33">
        <v>157</v>
      </c>
      <c r="G16" s="8">
        <v>1414</v>
      </c>
      <c r="H16" s="9">
        <v>7.07</v>
      </c>
      <c r="I16" s="33">
        <v>20</v>
      </c>
      <c r="J16" s="64" t="s">
        <v>214</v>
      </c>
      <c r="K16" s="33">
        <v>288</v>
      </c>
      <c r="L16" s="33">
        <v>4745</v>
      </c>
      <c r="M16" s="9">
        <v>23.725000000000001</v>
      </c>
      <c r="N16" s="34">
        <v>65</v>
      </c>
      <c r="O16" s="67" t="s">
        <v>214</v>
      </c>
      <c r="P16" s="34">
        <v>12</v>
      </c>
      <c r="Q16" s="35">
        <v>3500</v>
      </c>
      <c r="R16" s="35">
        <v>6500</v>
      </c>
      <c r="S16" s="69" t="s">
        <v>214</v>
      </c>
      <c r="T16" s="35">
        <v>1165</v>
      </c>
      <c r="U16" s="10">
        <v>11165</v>
      </c>
      <c r="V16" s="36">
        <v>1322</v>
      </c>
      <c r="W16" s="68" t="s">
        <v>214</v>
      </c>
      <c r="X16" s="35">
        <v>6534</v>
      </c>
      <c r="Y16" s="36">
        <v>3309</v>
      </c>
      <c r="Z16" s="10">
        <v>11165</v>
      </c>
      <c r="AA16" s="11">
        <v>55.825000000000003</v>
      </c>
      <c r="AB16" s="69" t="s">
        <v>214</v>
      </c>
      <c r="AC16" s="35">
        <v>3662</v>
      </c>
      <c r="AD16" s="35">
        <v>294</v>
      </c>
      <c r="AE16" s="35">
        <v>139</v>
      </c>
      <c r="AF16" s="35">
        <v>2439</v>
      </c>
      <c r="AG16" s="10">
        <v>6534</v>
      </c>
      <c r="AH16" s="11">
        <v>32.67</v>
      </c>
      <c r="AI16" s="65" t="s">
        <v>214</v>
      </c>
      <c r="AJ16" s="37">
        <v>0.1</v>
      </c>
      <c r="AK16" s="65" t="s">
        <v>214</v>
      </c>
      <c r="AL16" s="12">
        <v>0.1</v>
      </c>
      <c r="AM16" s="38">
        <v>10</v>
      </c>
      <c r="AN16" s="38">
        <v>550</v>
      </c>
      <c r="AO16" s="38">
        <v>10</v>
      </c>
      <c r="AP16" s="33">
        <v>45</v>
      </c>
      <c r="AQ16" s="33">
        <v>1</v>
      </c>
      <c r="AR16" s="39">
        <v>20</v>
      </c>
    </row>
    <row r="17" spans="1:44" s="22" customFormat="1" x14ac:dyDescent="0.25">
      <c r="A17" s="31" t="s">
        <v>203</v>
      </c>
      <c r="B17" s="32" t="s">
        <v>203</v>
      </c>
      <c r="C17" s="33">
        <v>123</v>
      </c>
      <c r="D17" s="64" t="s">
        <v>214</v>
      </c>
      <c r="E17" s="64" t="s">
        <v>214</v>
      </c>
      <c r="F17" s="33">
        <v>303</v>
      </c>
      <c r="G17" s="8">
        <v>303</v>
      </c>
      <c r="H17" s="9">
        <v>2.4634146341463414</v>
      </c>
      <c r="I17" s="64" t="s">
        <v>214</v>
      </c>
      <c r="J17" s="64" t="s">
        <v>214</v>
      </c>
      <c r="K17" s="33">
        <v>48</v>
      </c>
      <c r="L17" s="33">
        <v>369</v>
      </c>
      <c r="M17" s="9">
        <v>3</v>
      </c>
      <c r="N17" s="34">
        <v>10</v>
      </c>
      <c r="O17" s="34">
        <v>10</v>
      </c>
      <c r="P17" s="34">
        <v>18</v>
      </c>
      <c r="Q17" s="35">
        <v>1488</v>
      </c>
      <c r="R17" s="35">
        <v>5653</v>
      </c>
      <c r="S17" s="69" t="s">
        <v>214</v>
      </c>
      <c r="T17" s="69" t="s">
        <v>214</v>
      </c>
      <c r="U17" s="10">
        <v>7141</v>
      </c>
      <c r="V17" s="36">
        <v>4160</v>
      </c>
      <c r="W17" s="36">
        <v>432</v>
      </c>
      <c r="X17" s="35">
        <v>773</v>
      </c>
      <c r="Y17" s="36">
        <v>1676</v>
      </c>
      <c r="Z17" s="10">
        <v>7041</v>
      </c>
      <c r="AA17" s="11">
        <v>57.243902439024389</v>
      </c>
      <c r="AB17" s="69" t="s">
        <v>214</v>
      </c>
      <c r="AC17" s="35">
        <v>327</v>
      </c>
      <c r="AD17" s="35">
        <v>446</v>
      </c>
      <c r="AE17" s="69" t="s">
        <v>214</v>
      </c>
      <c r="AF17" s="69" t="s">
        <v>214</v>
      </c>
      <c r="AG17" s="10">
        <v>773</v>
      </c>
      <c r="AH17" s="11">
        <v>6.2845528455284549</v>
      </c>
      <c r="AI17" s="65" t="s">
        <v>214</v>
      </c>
      <c r="AJ17" s="37">
        <v>0.25</v>
      </c>
      <c r="AK17" s="65" t="s">
        <v>214</v>
      </c>
      <c r="AL17" s="12">
        <v>0.25</v>
      </c>
      <c r="AM17" s="66" t="s">
        <v>214</v>
      </c>
      <c r="AN17" s="66" t="s">
        <v>214</v>
      </c>
      <c r="AO17" s="38">
        <v>10</v>
      </c>
      <c r="AP17" s="33">
        <v>20</v>
      </c>
      <c r="AQ17" s="33">
        <v>6</v>
      </c>
      <c r="AR17" s="71" t="s">
        <v>214</v>
      </c>
    </row>
    <row r="18" spans="1:44" s="22" customFormat="1" x14ac:dyDescent="0.25">
      <c r="A18" s="31" t="s">
        <v>18</v>
      </c>
      <c r="B18" s="32" t="s">
        <v>19</v>
      </c>
      <c r="C18" s="33">
        <v>1000</v>
      </c>
      <c r="D18" s="33">
        <v>3516</v>
      </c>
      <c r="E18" s="33">
        <v>672</v>
      </c>
      <c r="F18" s="33">
        <v>2640</v>
      </c>
      <c r="G18" s="8">
        <v>6828</v>
      </c>
      <c r="H18" s="9">
        <v>6.8280000000000003</v>
      </c>
      <c r="I18" s="64" t="s">
        <v>214</v>
      </c>
      <c r="J18" s="33">
        <v>81</v>
      </c>
      <c r="K18" s="33">
        <v>406</v>
      </c>
      <c r="L18" s="33">
        <v>10310</v>
      </c>
      <c r="M18" s="9">
        <v>10.31</v>
      </c>
      <c r="N18" s="34">
        <v>234</v>
      </c>
      <c r="O18" s="34">
        <v>272</v>
      </c>
      <c r="P18" s="34">
        <v>12</v>
      </c>
      <c r="Q18" s="35">
        <v>3</v>
      </c>
      <c r="R18" s="35">
        <v>5000</v>
      </c>
      <c r="S18" s="69" t="s">
        <v>214</v>
      </c>
      <c r="T18" s="35">
        <v>695</v>
      </c>
      <c r="U18" s="10">
        <v>5698</v>
      </c>
      <c r="V18" s="68" t="s">
        <v>214</v>
      </c>
      <c r="W18" s="68" t="s">
        <v>214</v>
      </c>
      <c r="X18" s="35">
        <v>2707</v>
      </c>
      <c r="Y18" s="36">
        <v>2296</v>
      </c>
      <c r="Z18" s="10">
        <v>5003</v>
      </c>
      <c r="AA18" s="11">
        <v>5.0030000000000001</v>
      </c>
      <c r="AB18" s="69" t="s">
        <v>214</v>
      </c>
      <c r="AC18" s="35">
        <v>1536</v>
      </c>
      <c r="AD18" s="35">
        <v>178</v>
      </c>
      <c r="AE18" s="35">
        <v>993</v>
      </c>
      <c r="AF18" s="69" t="s">
        <v>214</v>
      </c>
      <c r="AG18" s="10">
        <v>2707</v>
      </c>
      <c r="AH18" s="11">
        <v>2.7069999999999999</v>
      </c>
      <c r="AI18" s="65" t="s">
        <v>214</v>
      </c>
      <c r="AJ18" s="37">
        <v>0.75</v>
      </c>
      <c r="AK18" s="37">
        <v>0.13</v>
      </c>
      <c r="AL18" s="12">
        <v>0.88</v>
      </c>
      <c r="AM18" s="38">
        <v>5</v>
      </c>
      <c r="AN18" s="38">
        <v>275</v>
      </c>
      <c r="AO18" s="38">
        <v>30</v>
      </c>
      <c r="AP18" s="33">
        <v>30</v>
      </c>
      <c r="AQ18" s="33">
        <v>2</v>
      </c>
      <c r="AR18" s="39">
        <v>3</v>
      </c>
    </row>
    <row r="19" spans="1:44" s="22" customFormat="1" x14ac:dyDescent="0.25">
      <c r="A19" s="31" t="s">
        <v>20</v>
      </c>
      <c r="B19" s="32" t="s">
        <v>21</v>
      </c>
      <c r="C19" s="33">
        <v>200</v>
      </c>
      <c r="D19" s="33">
        <v>481</v>
      </c>
      <c r="E19" s="33">
        <v>445</v>
      </c>
      <c r="F19" s="33">
        <v>1809</v>
      </c>
      <c r="G19" s="8">
        <v>2735</v>
      </c>
      <c r="H19" s="9">
        <v>13.675000000000001</v>
      </c>
      <c r="I19" s="64" t="s">
        <v>214</v>
      </c>
      <c r="J19" s="33">
        <v>33</v>
      </c>
      <c r="K19" s="33">
        <v>291</v>
      </c>
      <c r="L19" s="33">
        <v>5954</v>
      </c>
      <c r="M19" s="9">
        <v>29.77</v>
      </c>
      <c r="N19" s="34">
        <v>205</v>
      </c>
      <c r="O19" s="34">
        <v>174</v>
      </c>
      <c r="P19" s="34">
        <v>6</v>
      </c>
      <c r="Q19" s="35">
        <v>675</v>
      </c>
      <c r="R19" s="35">
        <v>6000</v>
      </c>
      <c r="S19" s="69" t="s">
        <v>214</v>
      </c>
      <c r="T19" s="35">
        <v>47</v>
      </c>
      <c r="U19" s="10">
        <v>6722</v>
      </c>
      <c r="V19" s="68" t="s">
        <v>214</v>
      </c>
      <c r="W19" s="68" t="s">
        <v>214</v>
      </c>
      <c r="X19" s="35">
        <v>3369</v>
      </c>
      <c r="Y19" s="36">
        <v>3131</v>
      </c>
      <c r="Z19" s="10">
        <v>6500</v>
      </c>
      <c r="AA19" s="11">
        <v>32.5</v>
      </c>
      <c r="AB19" s="35">
        <v>1325</v>
      </c>
      <c r="AC19" s="35">
        <v>1977</v>
      </c>
      <c r="AD19" s="35">
        <v>102</v>
      </c>
      <c r="AE19" s="35">
        <v>1290</v>
      </c>
      <c r="AF19" s="69" t="s">
        <v>214</v>
      </c>
      <c r="AG19" s="10">
        <v>3369</v>
      </c>
      <c r="AH19" s="11">
        <v>16.844999999999999</v>
      </c>
      <c r="AI19" s="65" t="s">
        <v>214</v>
      </c>
      <c r="AJ19" s="65" t="s">
        <v>214</v>
      </c>
      <c r="AK19" s="65" t="s">
        <v>214</v>
      </c>
      <c r="AL19" s="70" t="s">
        <v>214</v>
      </c>
      <c r="AM19" s="38">
        <v>7</v>
      </c>
      <c r="AN19" s="38">
        <v>900</v>
      </c>
      <c r="AO19" s="38">
        <v>14</v>
      </c>
      <c r="AP19" s="33">
        <v>31</v>
      </c>
      <c r="AQ19" s="33">
        <v>6</v>
      </c>
      <c r="AR19" s="71" t="s">
        <v>214</v>
      </c>
    </row>
    <row r="20" spans="1:44" s="22" customFormat="1" ht="26.4" x14ac:dyDescent="0.25">
      <c r="A20" s="31" t="s">
        <v>22</v>
      </c>
      <c r="B20" s="32" t="s">
        <v>23</v>
      </c>
      <c r="C20" s="33">
        <v>350</v>
      </c>
      <c r="D20" s="33">
        <v>1560</v>
      </c>
      <c r="E20" s="33">
        <v>691</v>
      </c>
      <c r="F20" s="33">
        <v>693</v>
      </c>
      <c r="G20" s="8">
        <v>2944</v>
      </c>
      <c r="H20" s="9">
        <v>8.411428571428571</v>
      </c>
      <c r="I20" s="64" t="s">
        <v>214</v>
      </c>
      <c r="J20" s="33">
        <v>25</v>
      </c>
      <c r="K20" s="33">
        <v>223</v>
      </c>
      <c r="L20" s="33">
        <v>2793</v>
      </c>
      <c r="M20" s="9">
        <v>7.98</v>
      </c>
      <c r="N20" s="34">
        <v>282</v>
      </c>
      <c r="O20" s="67" t="s">
        <v>214</v>
      </c>
      <c r="P20" s="34">
        <v>7</v>
      </c>
      <c r="Q20" s="69" t="s">
        <v>214</v>
      </c>
      <c r="R20" s="35">
        <v>5000</v>
      </c>
      <c r="S20" s="69" t="s">
        <v>214</v>
      </c>
      <c r="T20" s="35">
        <v>1311</v>
      </c>
      <c r="U20" s="10">
        <v>6311</v>
      </c>
      <c r="V20" s="68" t="s">
        <v>214</v>
      </c>
      <c r="W20" s="68" t="s">
        <v>214</v>
      </c>
      <c r="X20" s="35">
        <v>3868</v>
      </c>
      <c r="Y20" s="36">
        <v>2413</v>
      </c>
      <c r="Z20" s="10">
        <v>6281</v>
      </c>
      <c r="AA20" s="11">
        <v>17.945714285714285</v>
      </c>
      <c r="AB20" s="69" t="s">
        <v>214</v>
      </c>
      <c r="AC20" s="35">
        <v>3500</v>
      </c>
      <c r="AD20" s="35">
        <v>118</v>
      </c>
      <c r="AE20" s="35">
        <v>250</v>
      </c>
      <c r="AF20" s="69" t="s">
        <v>214</v>
      </c>
      <c r="AG20" s="10">
        <v>3868</v>
      </c>
      <c r="AH20" s="11">
        <v>11.051428571428572</v>
      </c>
      <c r="AI20" s="65" t="s">
        <v>214</v>
      </c>
      <c r="AJ20" s="65" t="s">
        <v>214</v>
      </c>
      <c r="AK20" s="65" t="s">
        <v>214</v>
      </c>
      <c r="AL20" s="70" t="s">
        <v>214</v>
      </c>
      <c r="AM20" s="38">
        <v>13</v>
      </c>
      <c r="AN20" s="38">
        <v>1000</v>
      </c>
      <c r="AO20" s="38">
        <v>16</v>
      </c>
      <c r="AP20" s="33">
        <v>32</v>
      </c>
      <c r="AQ20" s="33">
        <v>2</v>
      </c>
      <c r="AR20" s="39">
        <v>1</v>
      </c>
    </row>
    <row r="21" spans="1:44" s="22" customFormat="1" x14ac:dyDescent="0.25">
      <c r="A21" s="31" t="s">
        <v>24</v>
      </c>
      <c r="B21" s="32" t="s">
        <v>25</v>
      </c>
      <c r="C21" s="33">
        <v>2500</v>
      </c>
      <c r="D21" s="33">
        <v>11371</v>
      </c>
      <c r="E21" s="33">
        <v>8607</v>
      </c>
      <c r="F21" s="33">
        <v>2570</v>
      </c>
      <c r="G21" s="8">
        <v>22548</v>
      </c>
      <c r="H21" s="9">
        <v>9.0191999999999997</v>
      </c>
      <c r="I21" s="33">
        <v>5</v>
      </c>
      <c r="J21" s="33">
        <v>250</v>
      </c>
      <c r="K21" s="33">
        <v>1211</v>
      </c>
      <c r="L21" s="33">
        <v>18993</v>
      </c>
      <c r="M21" s="9">
        <v>7.5972</v>
      </c>
      <c r="N21" s="34">
        <v>1435</v>
      </c>
      <c r="O21" s="34">
        <v>175</v>
      </c>
      <c r="P21" s="34">
        <v>115</v>
      </c>
      <c r="Q21" s="35">
        <v>112169</v>
      </c>
      <c r="R21" s="35">
        <v>7500</v>
      </c>
      <c r="S21" s="69" t="s">
        <v>214</v>
      </c>
      <c r="T21" s="35">
        <v>1511</v>
      </c>
      <c r="U21" s="10">
        <v>121180</v>
      </c>
      <c r="V21" s="36">
        <v>45200</v>
      </c>
      <c r="W21" s="36">
        <v>14900</v>
      </c>
      <c r="X21" s="35">
        <v>25315</v>
      </c>
      <c r="Y21" s="36">
        <v>35765</v>
      </c>
      <c r="Z21" s="10">
        <v>121180</v>
      </c>
      <c r="AA21" s="11">
        <v>48.472000000000001</v>
      </c>
      <c r="AB21" s="69" t="s">
        <v>214</v>
      </c>
      <c r="AC21" s="35">
        <v>17884</v>
      </c>
      <c r="AD21" s="35">
        <v>2400</v>
      </c>
      <c r="AE21" s="35">
        <v>2000</v>
      </c>
      <c r="AF21" s="35">
        <v>3031</v>
      </c>
      <c r="AG21" s="10">
        <v>25315</v>
      </c>
      <c r="AH21" s="11">
        <v>10.125999999999999</v>
      </c>
      <c r="AI21" s="65" t="s">
        <v>214</v>
      </c>
      <c r="AJ21" s="37">
        <v>1.5</v>
      </c>
      <c r="AK21" s="37">
        <v>0.5</v>
      </c>
      <c r="AL21" s="12">
        <v>2</v>
      </c>
      <c r="AM21" s="38">
        <v>4</v>
      </c>
      <c r="AN21" s="38">
        <v>134</v>
      </c>
      <c r="AO21" s="38">
        <v>44</v>
      </c>
      <c r="AP21" s="33">
        <v>420</v>
      </c>
      <c r="AQ21" s="33">
        <v>30</v>
      </c>
      <c r="AR21" s="39">
        <v>7</v>
      </c>
    </row>
    <row r="22" spans="1:44" s="22" customFormat="1" x14ac:dyDescent="0.25">
      <c r="A22" s="31" t="s">
        <v>26</v>
      </c>
      <c r="B22" s="32" t="s">
        <v>27</v>
      </c>
      <c r="C22" s="33">
        <v>1200</v>
      </c>
      <c r="D22" s="33">
        <v>7173</v>
      </c>
      <c r="E22" s="33">
        <v>3243</v>
      </c>
      <c r="F22" s="33">
        <v>312</v>
      </c>
      <c r="G22" s="8">
        <v>10728</v>
      </c>
      <c r="H22" s="9">
        <v>8.94</v>
      </c>
      <c r="I22" s="64" t="s">
        <v>214</v>
      </c>
      <c r="J22" s="33">
        <v>189</v>
      </c>
      <c r="K22" s="33">
        <v>518</v>
      </c>
      <c r="L22" s="33">
        <v>6214</v>
      </c>
      <c r="M22" s="9">
        <v>5.1783333333333337</v>
      </c>
      <c r="N22" s="67" t="s">
        <v>214</v>
      </c>
      <c r="O22" s="67" t="s">
        <v>214</v>
      </c>
      <c r="P22" s="34">
        <v>33</v>
      </c>
      <c r="Q22" s="35">
        <v>20129</v>
      </c>
      <c r="R22" s="35">
        <v>7500</v>
      </c>
      <c r="S22" s="69" t="s">
        <v>214</v>
      </c>
      <c r="T22" s="69" t="s">
        <v>214</v>
      </c>
      <c r="U22" s="10">
        <v>27629</v>
      </c>
      <c r="V22" s="35">
        <v>14708</v>
      </c>
      <c r="W22" s="35">
        <v>1234</v>
      </c>
      <c r="X22" s="35">
        <v>6549</v>
      </c>
      <c r="Y22" s="35">
        <v>4742</v>
      </c>
      <c r="Z22" s="10">
        <v>27233</v>
      </c>
      <c r="AA22" s="11">
        <v>22.694166666666668</v>
      </c>
      <c r="AB22" s="69" t="s">
        <v>214</v>
      </c>
      <c r="AC22" s="35">
        <v>5000</v>
      </c>
      <c r="AD22" s="35">
        <v>1349</v>
      </c>
      <c r="AE22" s="35">
        <v>200</v>
      </c>
      <c r="AF22" s="69" t="s">
        <v>214</v>
      </c>
      <c r="AG22" s="10">
        <v>6549</v>
      </c>
      <c r="AH22" s="11">
        <v>5.4574999999999996</v>
      </c>
      <c r="AI22" s="65" t="s">
        <v>214</v>
      </c>
      <c r="AJ22" s="37">
        <v>0.5</v>
      </c>
      <c r="AK22" s="65" t="s">
        <v>214</v>
      </c>
      <c r="AL22" s="12">
        <v>0.5</v>
      </c>
      <c r="AM22" s="38">
        <v>15</v>
      </c>
      <c r="AN22" s="38">
        <v>500</v>
      </c>
      <c r="AO22" s="38">
        <v>43</v>
      </c>
      <c r="AP22" s="33">
        <v>60</v>
      </c>
      <c r="AQ22" s="33">
        <v>14</v>
      </c>
      <c r="AR22" s="39">
        <v>48</v>
      </c>
    </row>
    <row r="23" spans="1:44" s="22" customFormat="1" x14ac:dyDescent="0.25">
      <c r="A23" s="31" t="s">
        <v>28</v>
      </c>
      <c r="B23" s="32" t="s">
        <v>29</v>
      </c>
      <c r="C23" s="33">
        <v>141</v>
      </c>
      <c r="D23" s="33">
        <v>20</v>
      </c>
      <c r="E23" s="33">
        <v>40</v>
      </c>
      <c r="F23" s="33">
        <v>5</v>
      </c>
      <c r="G23" s="8">
        <v>65</v>
      </c>
      <c r="H23" s="9">
        <v>0.46099290780141844</v>
      </c>
      <c r="I23" s="64" t="s">
        <v>214</v>
      </c>
      <c r="J23" s="64" t="s">
        <v>214</v>
      </c>
      <c r="K23" s="33">
        <v>102</v>
      </c>
      <c r="L23" s="33">
        <v>1780</v>
      </c>
      <c r="M23" s="9">
        <v>12.624113475177305</v>
      </c>
      <c r="N23" s="67" t="s">
        <v>214</v>
      </c>
      <c r="O23" s="67" t="s">
        <v>214</v>
      </c>
      <c r="P23" s="67" t="s">
        <v>214</v>
      </c>
      <c r="Q23" s="35">
        <v>3662</v>
      </c>
      <c r="R23" s="35">
        <v>6332</v>
      </c>
      <c r="S23" s="69" t="s">
        <v>214</v>
      </c>
      <c r="T23" s="69" t="s">
        <v>214</v>
      </c>
      <c r="U23" s="10">
        <v>9994</v>
      </c>
      <c r="V23" s="36">
        <v>5892</v>
      </c>
      <c r="W23" s="36">
        <v>505</v>
      </c>
      <c r="X23" s="35">
        <v>558</v>
      </c>
      <c r="Y23" s="36">
        <v>3068</v>
      </c>
      <c r="Z23" s="10">
        <v>10023</v>
      </c>
      <c r="AA23" s="11">
        <v>71.085106382978722</v>
      </c>
      <c r="AB23" s="69" t="s">
        <v>214</v>
      </c>
      <c r="AC23" s="35">
        <v>558</v>
      </c>
      <c r="AD23" s="69" t="s">
        <v>214</v>
      </c>
      <c r="AE23" s="69" t="s">
        <v>214</v>
      </c>
      <c r="AF23" s="69" t="s">
        <v>214</v>
      </c>
      <c r="AG23" s="10">
        <v>558</v>
      </c>
      <c r="AH23" s="11">
        <v>3.9574468085106385</v>
      </c>
      <c r="AI23" s="65" t="s">
        <v>214</v>
      </c>
      <c r="AJ23" s="37">
        <v>0.25</v>
      </c>
      <c r="AK23" s="65" t="s">
        <v>214</v>
      </c>
      <c r="AL23" s="12">
        <v>0.25</v>
      </c>
      <c r="AM23" s="66" t="s">
        <v>214</v>
      </c>
      <c r="AN23" s="66" t="s">
        <v>214</v>
      </c>
      <c r="AO23" s="38">
        <v>10</v>
      </c>
      <c r="AP23" s="33">
        <v>15</v>
      </c>
      <c r="AQ23" s="64" t="s">
        <v>214</v>
      </c>
      <c r="AR23" s="39">
        <v>1</v>
      </c>
    </row>
    <row r="24" spans="1:44" s="22" customFormat="1" ht="26.4" x14ac:dyDescent="0.25">
      <c r="A24" s="31" t="s">
        <v>30</v>
      </c>
      <c r="B24" s="32" t="s">
        <v>31</v>
      </c>
      <c r="C24" s="33">
        <v>1800</v>
      </c>
      <c r="D24" s="64" t="s">
        <v>214</v>
      </c>
      <c r="E24" s="64" t="s">
        <v>214</v>
      </c>
      <c r="F24" s="33">
        <v>11887</v>
      </c>
      <c r="G24" s="8">
        <v>11887</v>
      </c>
      <c r="H24" s="9">
        <v>6.6038888888888891</v>
      </c>
      <c r="I24" s="33">
        <v>4</v>
      </c>
      <c r="J24" s="33">
        <v>306</v>
      </c>
      <c r="K24" s="33">
        <v>611</v>
      </c>
      <c r="L24" s="33">
        <v>5264</v>
      </c>
      <c r="M24" s="9">
        <v>2.9244444444444446</v>
      </c>
      <c r="N24" s="34">
        <v>175</v>
      </c>
      <c r="O24" s="67" t="s">
        <v>214</v>
      </c>
      <c r="P24" s="34">
        <v>10</v>
      </c>
      <c r="Q24" s="35">
        <v>20723</v>
      </c>
      <c r="R24" s="35">
        <v>7500</v>
      </c>
      <c r="S24" s="69" t="s">
        <v>214</v>
      </c>
      <c r="T24" s="69" t="s">
        <v>214</v>
      </c>
      <c r="U24" s="10">
        <v>28223</v>
      </c>
      <c r="V24" s="36">
        <v>15304</v>
      </c>
      <c r="W24" s="36">
        <v>3593</v>
      </c>
      <c r="X24" s="35">
        <v>5352</v>
      </c>
      <c r="Y24" s="36">
        <v>3974</v>
      </c>
      <c r="Z24" s="10">
        <v>28223</v>
      </c>
      <c r="AA24" s="11">
        <v>15.679444444444444</v>
      </c>
      <c r="AB24" s="35">
        <v>438900</v>
      </c>
      <c r="AC24" s="35">
        <v>5017</v>
      </c>
      <c r="AD24" s="35">
        <v>335</v>
      </c>
      <c r="AE24" s="69" t="s">
        <v>214</v>
      </c>
      <c r="AF24" s="69" t="s">
        <v>214</v>
      </c>
      <c r="AG24" s="10">
        <v>5352</v>
      </c>
      <c r="AH24" s="11">
        <v>2.9733333333333332</v>
      </c>
      <c r="AI24" s="65" t="s">
        <v>214</v>
      </c>
      <c r="AJ24" s="37">
        <v>1</v>
      </c>
      <c r="AK24" s="37">
        <v>0.2</v>
      </c>
      <c r="AL24" s="12">
        <v>1.2</v>
      </c>
      <c r="AM24" s="38">
        <v>6</v>
      </c>
      <c r="AN24" s="38">
        <v>70</v>
      </c>
      <c r="AO24" s="38">
        <v>36</v>
      </c>
      <c r="AP24" s="33">
        <v>118</v>
      </c>
      <c r="AQ24" s="33">
        <v>5</v>
      </c>
      <c r="AR24" s="39">
        <v>5</v>
      </c>
    </row>
    <row r="25" spans="1:44" s="22" customFormat="1" x14ac:dyDescent="0.25">
      <c r="A25" s="31" t="s">
        <v>32</v>
      </c>
      <c r="B25" s="32" t="s">
        <v>33</v>
      </c>
      <c r="C25" s="33">
        <v>2158</v>
      </c>
      <c r="D25" s="33">
        <v>4003</v>
      </c>
      <c r="E25" s="33">
        <v>3352</v>
      </c>
      <c r="F25" s="33">
        <v>1232</v>
      </c>
      <c r="G25" s="8">
        <v>8587</v>
      </c>
      <c r="H25" s="9">
        <v>3.9791473586654309</v>
      </c>
      <c r="I25" s="64" t="s">
        <v>214</v>
      </c>
      <c r="J25" s="33">
        <v>206</v>
      </c>
      <c r="K25" s="33">
        <v>682</v>
      </c>
      <c r="L25" s="33">
        <v>10852</v>
      </c>
      <c r="M25" s="9">
        <v>5.0287303058387396</v>
      </c>
      <c r="N25" s="34">
        <v>579</v>
      </c>
      <c r="O25" s="34">
        <v>267</v>
      </c>
      <c r="P25" s="34">
        <v>106</v>
      </c>
      <c r="Q25" s="35">
        <v>99509</v>
      </c>
      <c r="R25" s="35">
        <v>7500</v>
      </c>
      <c r="S25" s="69" t="s">
        <v>214</v>
      </c>
      <c r="T25" s="69" t="s">
        <v>214</v>
      </c>
      <c r="U25" s="10">
        <v>107009</v>
      </c>
      <c r="V25" s="36">
        <v>48903</v>
      </c>
      <c r="W25" s="36">
        <v>12405</v>
      </c>
      <c r="X25" s="35">
        <v>16275</v>
      </c>
      <c r="Y25" s="36">
        <v>18414</v>
      </c>
      <c r="Z25" s="10">
        <v>95997</v>
      </c>
      <c r="AA25" s="11">
        <v>44.484244670991657</v>
      </c>
      <c r="AB25" s="69" t="s">
        <v>214</v>
      </c>
      <c r="AC25" s="35">
        <v>12668</v>
      </c>
      <c r="AD25" s="35">
        <v>231</v>
      </c>
      <c r="AE25" s="35">
        <v>3376</v>
      </c>
      <c r="AF25" s="69" t="s">
        <v>214</v>
      </c>
      <c r="AG25" s="10">
        <v>16275</v>
      </c>
      <c r="AH25" s="11">
        <v>7.5417052826691382</v>
      </c>
      <c r="AI25" s="65" t="s">
        <v>214</v>
      </c>
      <c r="AJ25" s="37">
        <v>1</v>
      </c>
      <c r="AK25" s="37">
        <v>1.5</v>
      </c>
      <c r="AL25" s="12">
        <v>2.5</v>
      </c>
      <c r="AM25" s="66" t="s">
        <v>214</v>
      </c>
      <c r="AN25" s="66" t="s">
        <v>214</v>
      </c>
      <c r="AO25" s="38">
        <v>45</v>
      </c>
      <c r="AP25" s="33">
        <v>170</v>
      </c>
      <c r="AQ25" s="64" t="s">
        <v>214</v>
      </c>
      <c r="AR25" s="71" t="s">
        <v>214</v>
      </c>
    </row>
    <row r="26" spans="1:44" s="22" customFormat="1" x14ac:dyDescent="0.25">
      <c r="A26" s="31" t="s">
        <v>34</v>
      </c>
      <c r="B26" s="32" t="s">
        <v>35</v>
      </c>
      <c r="C26" s="33">
        <v>500</v>
      </c>
      <c r="D26" s="64" t="s">
        <v>214</v>
      </c>
      <c r="E26" s="64" t="s">
        <v>214</v>
      </c>
      <c r="F26" s="33">
        <v>4098</v>
      </c>
      <c r="G26" s="8">
        <v>4098</v>
      </c>
      <c r="H26" s="9">
        <v>8.1959999999999997</v>
      </c>
      <c r="I26" s="64" t="s">
        <v>214</v>
      </c>
      <c r="J26" s="33">
        <v>95</v>
      </c>
      <c r="K26" s="33">
        <v>175</v>
      </c>
      <c r="L26" s="33">
        <v>8052</v>
      </c>
      <c r="M26" s="9">
        <v>16.103999999999999</v>
      </c>
      <c r="N26" s="67" t="s">
        <v>214</v>
      </c>
      <c r="O26" s="34">
        <v>53</v>
      </c>
      <c r="P26" s="34">
        <v>35</v>
      </c>
      <c r="Q26" s="35">
        <v>800</v>
      </c>
      <c r="R26" s="35">
        <v>5000</v>
      </c>
      <c r="S26" s="69" t="s">
        <v>214</v>
      </c>
      <c r="T26" s="35">
        <v>966</v>
      </c>
      <c r="U26" s="10">
        <v>6766</v>
      </c>
      <c r="V26" s="68" t="s">
        <v>214</v>
      </c>
      <c r="W26" s="68" t="s">
        <v>214</v>
      </c>
      <c r="X26" s="35">
        <v>2798</v>
      </c>
      <c r="Y26" s="36">
        <v>3968</v>
      </c>
      <c r="Z26" s="10">
        <v>6766</v>
      </c>
      <c r="AA26" s="11">
        <v>13.532</v>
      </c>
      <c r="AB26" s="69" t="s">
        <v>214</v>
      </c>
      <c r="AC26" s="35">
        <v>2204</v>
      </c>
      <c r="AD26" s="35">
        <v>458</v>
      </c>
      <c r="AE26" s="35">
        <v>136</v>
      </c>
      <c r="AF26" s="69" t="s">
        <v>214</v>
      </c>
      <c r="AG26" s="10">
        <v>2798</v>
      </c>
      <c r="AH26" s="11">
        <v>5.5960000000000001</v>
      </c>
      <c r="AI26" s="65" t="s">
        <v>214</v>
      </c>
      <c r="AJ26" s="65" t="s">
        <v>214</v>
      </c>
      <c r="AK26" s="65" t="s">
        <v>214</v>
      </c>
      <c r="AL26" s="70" t="s">
        <v>214</v>
      </c>
      <c r="AM26" s="38">
        <v>26</v>
      </c>
      <c r="AN26" s="38">
        <v>1000</v>
      </c>
      <c r="AO26" s="38">
        <v>14</v>
      </c>
      <c r="AP26" s="33">
        <v>150</v>
      </c>
      <c r="AQ26" s="33">
        <v>16</v>
      </c>
      <c r="AR26" s="71" t="s">
        <v>214</v>
      </c>
    </row>
    <row r="27" spans="1:44" s="22" customFormat="1" x14ac:dyDescent="0.25">
      <c r="A27" s="31" t="s">
        <v>36</v>
      </c>
      <c r="B27" s="32" t="s">
        <v>37</v>
      </c>
      <c r="C27" s="33">
        <v>274</v>
      </c>
      <c r="D27" s="33">
        <v>600</v>
      </c>
      <c r="E27" s="33">
        <v>650</v>
      </c>
      <c r="F27" s="33">
        <v>650</v>
      </c>
      <c r="G27" s="8">
        <v>1900</v>
      </c>
      <c r="H27" s="9">
        <v>6.9343065693430654</v>
      </c>
      <c r="I27" s="64" t="s">
        <v>214</v>
      </c>
      <c r="J27" s="33">
        <v>8</v>
      </c>
      <c r="K27" s="33">
        <v>418</v>
      </c>
      <c r="L27" s="33">
        <v>3598</v>
      </c>
      <c r="M27" s="9">
        <v>13.131386861313869</v>
      </c>
      <c r="N27" s="34">
        <v>119</v>
      </c>
      <c r="O27" s="34">
        <v>39</v>
      </c>
      <c r="P27" s="34">
        <v>6</v>
      </c>
      <c r="Q27" s="35">
        <v>10895</v>
      </c>
      <c r="R27" s="35">
        <v>5000</v>
      </c>
      <c r="S27" s="69" t="s">
        <v>214</v>
      </c>
      <c r="T27" s="69" t="s">
        <v>214</v>
      </c>
      <c r="U27" s="10">
        <v>15895</v>
      </c>
      <c r="V27" s="36">
        <v>8261</v>
      </c>
      <c r="W27" s="68" t="s">
        <v>214</v>
      </c>
      <c r="X27" s="35">
        <v>2457</v>
      </c>
      <c r="Y27" s="36">
        <v>5177</v>
      </c>
      <c r="Z27" s="10">
        <v>15895</v>
      </c>
      <c r="AA27" s="11">
        <v>58.010948905109487</v>
      </c>
      <c r="AB27" s="69" t="s">
        <v>214</v>
      </c>
      <c r="AC27" s="35">
        <v>2014</v>
      </c>
      <c r="AD27" s="35">
        <v>107</v>
      </c>
      <c r="AE27" s="35">
        <v>140</v>
      </c>
      <c r="AF27" s="35">
        <v>196</v>
      </c>
      <c r="AG27" s="10">
        <v>2457</v>
      </c>
      <c r="AH27" s="11">
        <v>8.9671532846715323</v>
      </c>
      <c r="AI27" s="65" t="s">
        <v>214</v>
      </c>
      <c r="AJ27" s="37">
        <v>0.25</v>
      </c>
      <c r="AK27" s="65" t="s">
        <v>214</v>
      </c>
      <c r="AL27" s="12">
        <v>0.25</v>
      </c>
      <c r="AM27" s="66" t="s">
        <v>214</v>
      </c>
      <c r="AN27" s="66" t="s">
        <v>214</v>
      </c>
      <c r="AO27" s="38">
        <v>15</v>
      </c>
      <c r="AP27" s="33">
        <v>8</v>
      </c>
      <c r="AQ27" s="33">
        <v>3</v>
      </c>
      <c r="AR27" s="39">
        <v>2</v>
      </c>
    </row>
    <row r="28" spans="1:44" s="22" customFormat="1" ht="26.4" x14ac:dyDescent="0.25">
      <c r="A28" s="31" t="s">
        <v>38</v>
      </c>
      <c r="B28" s="32" t="s">
        <v>39</v>
      </c>
      <c r="C28" s="33">
        <v>75079</v>
      </c>
      <c r="D28" s="64" t="s">
        <v>214</v>
      </c>
      <c r="E28" s="64" t="s">
        <v>214</v>
      </c>
      <c r="F28" s="33">
        <v>544906</v>
      </c>
      <c r="G28" s="8">
        <v>544906</v>
      </c>
      <c r="H28" s="9">
        <v>7.2577684838636634</v>
      </c>
      <c r="I28" s="33">
        <v>2355</v>
      </c>
      <c r="J28" s="33">
        <v>3047</v>
      </c>
      <c r="K28" s="33">
        <v>8985</v>
      </c>
      <c r="L28" s="33">
        <v>161471</v>
      </c>
      <c r="M28" s="9">
        <v>2.150681282382557</v>
      </c>
      <c r="N28" s="34">
        <v>8092</v>
      </c>
      <c r="O28" s="34">
        <v>2057</v>
      </c>
      <c r="P28" s="34">
        <v>454</v>
      </c>
      <c r="Q28" s="35">
        <v>1475796</v>
      </c>
      <c r="R28" s="35">
        <v>173022</v>
      </c>
      <c r="S28" s="69" t="s">
        <v>214</v>
      </c>
      <c r="T28" s="69" t="s">
        <v>214</v>
      </c>
      <c r="U28" s="10">
        <v>1648818</v>
      </c>
      <c r="V28" s="36">
        <v>830812</v>
      </c>
      <c r="W28" s="36">
        <v>84337</v>
      </c>
      <c r="X28" s="35">
        <v>180912</v>
      </c>
      <c r="Y28" s="36">
        <v>257766</v>
      </c>
      <c r="Z28" s="10">
        <v>1353827</v>
      </c>
      <c r="AA28" s="11">
        <v>18.032032925318664</v>
      </c>
      <c r="AB28" s="69" t="s">
        <v>214</v>
      </c>
      <c r="AC28" s="35">
        <v>131783</v>
      </c>
      <c r="AD28" s="35">
        <v>21319</v>
      </c>
      <c r="AE28" s="35">
        <v>26627</v>
      </c>
      <c r="AF28" s="35">
        <v>1183</v>
      </c>
      <c r="AG28" s="10">
        <v>180912</v>
      </c>
      <c r="AH28" s="11">
        <v>2.4096218649688996</v>
      </c>
      <c r="AI28" s="37">
        <v>8.5</v>
      </c>
      <c r="AJ28" s="37">
        <v>1</v>
      </c>
      <c r="AK28" s="37">
        <v>19.350000000000001</v>
      </c>
      <c r="AL28" s="12">
        <v>28.85</v>
      </c>
      <c r="AM28" s="66" t="s">
        <v>214</v>
      </c>
      <c r="AN28" s="38">
        <v>2482</v>
      </c>
      <c r="AO28" s="38">
        <v>75</v>
      </c>
      <c r="AP28" s="33">
        <v>4684</v>
      </c>
      <c r="AQ28" s="33">
        <v>969</v>
      </c>
      <c r="AR28" s="71" t="s">
        <v>214</v>
      </c>
    </row>
    <row r="29" spans="1:44" s="22" customFormat="1" x14ac:dyDescent="0.25">
      <c r="A29" s="31" t="s">
        <v>40</v>
      </c>
      <c r="B29" s="32" t="s">
        <v>41</v>
      </c>
      <c r="C29" s="33">
        <v>730</v>
      </c>
      <c r="D29" s="64" t="s">
        <v>214</v>
      </c>
      <c r="E29" s="64" t="s">
        <v>214</v>
      </c>
      <c r="F29" s="33">
        <v>7930</v>
      </c>
      <c r="G29" s="8">
        <v>7930</v>
      </c>
      <c r="H29" s="9">
        <v>10.863013698630137</v>
      </c>
      <c r="I29" s="64" t="s">
        <v>214</v>
      </c>
      <c r="J29" s="64" t="s">
        <v>214</v>
      </c>
      <c r="K29" s="33">
        <v>100</v>
      </c>
      <c r="L29" s="33">
        <v>10272</v>
      </c>
      <c r="M29" s="9">
        <v>14.07123287671233</v>
      </c>
      <c r="N29" s="67" t="s">
        <v>214</v>
      </c>
      <c r="O29" s="67" t="s">
        <v>214</v>
      </c>
      <c r="P29" s="34">
        <v>17</v>
      </c>
      <c r="Q29" s="35">
        <v>1500</v>
      </c>
      <c r="R29" s="35">
        <v>5000</v>
      </c>
      <c r="S29" s="69" t="s">
        <v>214</v>
      </c>
      <c r="T29" s="69" t="s">
        <v>214</v>
      </c>
      <c r="U29" s="10">
        <v>6500</v>
      </c>
      <c r="V29" s="35">
        <v>3261</v>
      </c>
      <c r="W29" s="69" t="s">
        <v>214</v>
      </c>
      <c r="X29" s="35">
        <v>2259</v>
      </c>
      <c r="Y29" s="35">
        <v>980</v>
      </c>
      <c r="Z29" s="10">
        <v>6500</v>
      </c>
      <c r="AA29" s="11">
        <v>8.9041095890410951</v>
      </c>
      <c r="AB29" s="69" t="s">
        <v>214</v>
      </c>
      <c r="AC29" s="35">
        <v>1465</v>
      </c>
      <c r="AD29" s="35">
        <v>551</v>
      </c>
      <c r="AE29" s="35">
        <v>243</v>
      </c>
      <c r="AF29" s="69" t="s">
        <v>214</v>
      </c>
      <c r="AG29" s="10">
        <v>2259</v>
      </c>
      <c r="AH29" s="11">
        <v>3.0945205479452054</v>
      </c>
      <c r="AI29" s="65" t="s">
        <v>214</v>
      </c>
      <c r="AJ29" s="37">
        <v>0.25</v>
      </c>
      <c r="AK29" s="65" t="s">
        <v>214</v>
      </c>
      <c r="AL29" s="12">
        <v>0.25</v>
      </c>
      <c r="AM29" s="66" t="s">
        <v>214</v>
      </c>
      <c r="AN29" s="66" t="s">
        <v>214</v>
      </c>
      <c r="AO29" s="38">
        <v>10</v>
      </c>
      <c r="AP29" s="33">
        <v>55</v>
      </c>
      <c r="AQ29" s="33">
        <v>50</v>
      </c>
      <c r="AR29" s="39">
        <v>5</v>
      </c>
    </row>
    <row r="30" spans="1:44" s="22" customFormat="1" x14ac:dyDescent="0.25">
      <c r="A30" s="31" t="s">
        <v>42</v>
      </c>
      <c r="B30" s="32" t="s">
        <v>43</v>
      </c>
      <c r="C30" s="33">
        <v>998</v>
      </c>
      <c r="D30" s="33">
        <v>1761</v>
      </c>
      <c r="E30" s="33">
        <v>1971</v>
      </c>
      <c r="F30" s="33">
        <v>2815</v>
      </c>
      <c r="G30" s="8">
        <v>6547</v>
      </c>
      <c r="H30" s="9">
        <v>6.5601202404809618</v>
      </c>
      <c r="I30" s="64" t="s">
        <v>214</v>
      </c>
      <c r="J30" s="33">
        <v>237</v>
      </c>
      <c r="K30" s="33">
        <v>77</v>
      </c>
      <c r="L30" s="33">
        <v>6870</v>
      </c>
      <c r="M30" s="9">
        <v>6.8837675350701399</v>
      </c>
      <c r="N30" s="34">
        <v>91</v>
      </c>
      <c r="O30" s="34">
        <v>3</v>
      </c>
      <c r="P30" s="34">
        <v>60</v>
      </c>
      <c r="Q30" s="35">
        <v>1475</v>
      </c>
      <c r="R30" s="35">
        <v>6000</v>
      </c>
      <c r="S30" s="35">
        <v>3277</v>
      </c>
      <c r="T30" s="69" t="s">
        <v>214</v>
      </c>
      <c r="U30" s="10">
        <v>10752</v>
      </c>
      <c r="V30" s="35">
        <v>7595</v>
      </c>
      <c r="W30" s="69" t="s">
        <v>214</v>
      </c>
      <c r="X30" s="35">
        <v>2118</v>
      </c>
      <c r="Y30" s="35">
        <v>730</v>
      </c>
      <c r="Z30" s="10">
        <v>10443</v>
      </c>
      <c r="AA30" s="11">
        <v>10.463927855711423</v>
      </c>
      <c r="AB30" s="69" t="s">
        <v>214</v>
      </c>
      <c r="AC30" s="35">
        <v>2118</v>
      </c>
      <c r="AD30" s="69" t="s">
        <v>214</v>
      </c>
      <c r="AE30" s="69" t="s">
        <v>214</v>
      </c>
      <c r="AF30" s="69" t="s">
        <v>214</v>
      </c>
      <c r="AG30" s="10">
        <v>2118</v>
      </c>
      <c r="AH30" s="11">
        <v>2.1222444889779557</v>
      </c>
      <c r="AI30" s="65" t="s">
        <v>214</v>
      </c>
      <c r="AJ30" s="37">
        <v>0.25</v>
      </c>
      <c r="AK30" s="37">
        <v>0.05</v>
      </c>
      <c r="AL30" s="12">
        <v>0.3</v>
      </c>
      <c r="AM30" s="38">
        <v>1</v>
      </c>
      <c r="AN30" s="38">
        <v>14</v>
      </c>
      <c r="AO30" s="38">
        <v>10</v>
      </c>
      <c r="AP30" s="33">
        <v>90</v>
      </c>
      <c r="AQ30" s="33">
        <v>17</v>
      </c>
      <c r="AR30" s="39">
        <v>12</v>
      </c>
    </row>
    <row r="31" spans="1:44" s="22" customFormat="1" x14ac:dyDescent="0.25">
      <c r="A31" s="31" t="s">
        <v>44</v>
      </c>
      <c r="B31" s="32" t="s">
        <v>45</v>
      </c>
      <c r="C31" s="33">
        <v>500</v>
      </c>
      <c r="D31" s="64" t="s">
        <v>214</v>
      </c>
      <c r="E31" s="64" t="s">
        <v>214</v>
      </c>
      <c r="F31" s="33">
        <v>1591</v>
      </c>
      <c r="G31" s="8">
        <v>1591</v>
      </c>
      <c r="H31" s="9">
        <v>3.1819999999999999</v>
      </c>
      <c r="I31" s="64" t="s">
        <v>214</v>
      </c>
      <c r="J31" s="64" t="s">
        <v>214</v>
      </c>
      <c r="K31" s="33">
        <v>200</v>
      </c>
      <c r="L31" s="33">
        <v>1570</v>
      </c>
      <c r="M31" s="9">
        <v>3.14</v>
      </c>
      <c r="N31" s="34">
        <v>1</v>
      </c>
      <c r="O31" s="34">
        <v>3</v>
      </c>
      <c r="P31" s="34">
        <v>16</v>
      </c>
      <c r="Q31" s="35">
        <v>5000</v>
      </c>
      <c r="R31" s="35">
        <v>7500</v>
      </c>
      <c r="S31" s="35">
        <v>2587</v>
      </c>
      <c r="T31" s="69" t="s">
        <v>214</v>
      </c>
      <c r="U31" s="10">
        <v>15087</v>
      </c>
      <c r="V31" s="36">
        <v>9000</v>
      </c>
      <c r="W31" s="36">
        <v>225</v>
      </c>
      <c r="X31" s="35">
        <v>2610</v>
      </c>
      <c r="Y31" s="36">
        <v>2125</v>
      </c>
      <c r="Z31" s="10">
        <v>13960</v>
      </c>
      <c r="AA31" s="11">
        <v>27.92</v>
      </c>
      <c r="AB31" s="35">
        <v>15087</v>
      </c>
      <c r="AC31" s="35">
        <v>2407</v>
      </c>
      <c r="AD31" s="35">
        <v>203</v>
      </c>
      <c r="AE31" s="69" t="s">
        <v>214</v>
      </c>
      <c r="AF31" s="69" t="s">
        <v>214</v>
      </c>
      <c r="AG31" s="10">
        <v>2610</v>
      </c>
      <c r="AH31" s="11">
        <v>5.22</v>
      </c>
      <c r="AI31" s="65" t="s">
        <v>214</v>
      </c>
      <c r="AJ31" s="37">
        <v>0.5</v>
      </c>
      <c r="AK31" s="65" t="s">
        <v>214</v>
      </c>
      <c r="AL31" s="12">
        <v>0.5</v>
      </c>
      <c r="AM31" s="38">
        <v>1</v>
      </c>
      <c r="AN31" s="38">
        <v>260</v>
      </c>
      <c r="AO31" s="38">
        <v>20</v>
      </c>
      <c r="AP31" s="33">
        <v>10</v>
      </c>
      <c r="AQ31" s="33">
        <v>17</v>
      </c>
      <c r="AR31" s="71" t="s">
        <v>214</v>
      </c>
    </row>
    <row r="32" spans="1:44" s="22" customFormat="1" x14ac:dyDescent="0.25">
      <c r="A32" s="31" t="s">
        <v>46</v>
      </c>
      <c r="B32" s="32" t="s">
        <v>47</v>
      </c>
      <c r="C32" s="33">
        <v>1000</v>
      </c>
      <c r="D32" s="33">
        <v>5325</v>
      </c>
      <c r="E32" s="33">
        <v>3620</v>
      </c>
      <c r="F32" s="33">
        <v>1426</v>
      </c>
      <c r="G32" s="8">
        <v>10371</v>
      </c>
      <c r="H32" s="9">
        <v>10.371</v>
      </c>
      <c r="I32" s="64" t="s">
        <v>214</v>
      </c>
      <c r="J32" s="33">
        <v>27</v>
      </c>
      <c r="K32" s="33">
        <v>891</v>
      </c>
      <c r="L32" s="33">
        <v>14904</v>
      </c>
      <c r="M32" s="9">
        <v>14.904</v>
      </c>
      <c r="N32" s="34">
        <v>55</v>
      </c>
      <c r="O32" s="34">
        <v>51</v>
      </c>
      <c r="P32" s="34">
        <v>36</v>
      </c>
      <c r="Q32" s="35">
        <v>28152</v>
      </c>
      <c r="R32" s="35">
        <v>7500</v>
      </c>
      <c r="S32" s="69" t="s">
        <v>214</v>
      </c>
      <c r="T32" s="35">
        <v>7164</v>
      </c>
      <c r="U32" s="10">
        <v>42816</v>
      </c>
      <c r="V32" s="36">
        <v>11775</v>
      </c>
      <c r="W32" s="36">
        <v>1969</v>
      </c>
      <c r="X32" s="35">
        <v>10064</v>
      </c>
      <c r="Y32" s="36">
        <v>18188</v>
      </c>
      <c r="Z32" s="10">
        <v>41996</v>
      </c>
      <c r="AA32" s="11">
        <v>41.996000000000002</v>
      </c>
      <c r="AB32" s="69" t="s">
        <v>214</v>
      </c>
      <c r="AC32" s="35">
        <v>7627</v>
      </c>
      <c r="AD32" s="35">
        <v>1276</v>
      </c>
      <c r="AE32" s="35">
        <v>921</v>
      </c>
      <c r="AF32" s="35">
        <v>240</v>
      </c>
      <c r="AG32" s="10">
        <v>10064</v>
      </c>
      <c r="AH32" s="11">
        <v>10.064</v>
      </c>
      <c r="AI32" s="65" t="s">
        <v>214</v>
      </c>
      <c r="AJ32" s="37">
        <v>0.25</v>
      </c>
      <c r="AK32" s="37">
        <v>0.5</v>
      </c>
      <c r="AL32" s="12">
        <v>0.75</v>
      </c>
      <c r="AM32" s="38">
        <v>4</v>
      </c>
      <c r="AN32" s="38">
        <v>1056</v>
      </c>
      <c r="AO32" s="38">
        <v>32</v>
      </c>
      <c r="AP32" s="33">
        <v>70</v>
      </c>
      <c r="AQ32" s="33">
        <v>35</v>
      </c>
      <c r="AR32" s="71" t="s">
        <v>214</v>
      </c>
    </row>
    <row r="33" spans="1:44" s="22" customFormat="1" x14ac:dyDescent="0.25">
      <c r="A33" s="31" t="s">
        <v>48</v>
      </c>
      <c r="B33" s="32" t="s">
        <v>49</v>
      </c>
      <c r="C33" s="33">
        <v>200</v>
      </c>
      <c r="D33" s="64" t="s">
        <v>214</v>
      </c>
      <c r="E33" s="64" t="s">
        <v>214</v>
      </c>
      <c r="F33" s="33">
        <v>1151</v>
      </c>
      <c r="G33" s="8">
        <v>1151</v>
      </c>
      <c r="H33" s="9">
        <v>5.7549999999999999</v>
      </c>
      <c r="I33" s="64" t="s">
        <v>214</v>
      </c>
      <c r="J33" s="33">
        <v>161</v>
      </c>
      <c r="K33" s="33">
        <v>4700</v>
      </c>
      <c r="L33" s="33">
        <v>5472</v>
      </c>
      <c r="M33" s="9">
        <v>27.36</v>
      </c>
      <c r="N33" s="67" t="s">
        <v>214</v>
      </c>
      <c r="O33" s="67" t="s">
        <v>214</v>
      </c>
      <c r="P33" s="34">
        <v>3</v>
      </c>
      <c r="Q33" s="69" t="s">
        <v>214</v>
      </c>
      <c r="R33" s="35">
        <v>7500</v>
      </c>
      <c r="S33" s="35">
        <v>6289</v>
      </c>
      <c r="T33" s="69" t="s">
        <v>214</v>
      </c>
      <c r="U33" s="10">
        <v>13789</v>
      </c>
      <c r="V33" s="68" t="s">
        <v>214</v>
      </c>
      <c r="W33" s="68" t="s">
        <v>214</v>
      </c>
      <c r="X33" s="35">
        <v>6917</v>
      </c>
      <c r="Y33" s="36">
        <v>6872</v>
      </c>
      <c r="Z33" s="10">
        <v>13789</v>
      </c>
      <c r="AA33" s="11">
        <v>68.944999999999993</v>
      </c>
      <c r="AB33" s="69" t="s">
        <v>214</v>
      </c>
      <c r="AC33" s="35">
        <v>6604</v>
      </c>
      <c r="AD33" s="35">
        <v>313</v>
      </c>
      <c r="AE33" s="69" t="s">
        <v>214</v>
      </c>
      <c r="AF33" s="35">
        <v>7</v>
      </c>
      <c r="AG33" s="10">
        <v>6924</v>
      </c>
      <c r="AH33" s="11">
        <v>34.619999999999997</v>
      </c>
      <c r="AI33" s="65" t="s">
        <v>214</v>
      </c>
      <c r="AJ33" s="65" t="s">
        <v>214</v>
      </c>
      <c r="AK33" s="65" t="s">
        <v>214</v>
      </c>
      <c r="AL33" s="70" t="s">
        <v>214</v>
      </c>
      <c r="AM33" s="38">
        <v>16</v>
      </c>
      <c r="AN33" s="38">
        <v>1040</v>
      </c>
      <c r="AO33" s="38">
        <v>10</v>
      </c>
      <c r="AP33" s="33">
        <v>29</v>
      </c>
      <c r="AQ33" s="33">
        <v>1</v>
      </c>
      <c r="AR33" s="71" t="s">
        <v>214</v>
      </c>
    </row>
    <row r="34" spans="1:44" s="22" customFormat="1" x14ac:dyDescent="0.25">
      <c r="A34" s="31" t="s">
        <v>50</v>
      </c>
      <c r="B34" s="32" t="s">
        <v>51</v>
      </c>
      <c r="C34" s="33">
        <v>1847</v>
      </c>
      <c r="D34" s="33">
        <v>12218</v>
      </c>
      <c r="E34" s="33">
        <v>13712</v>
      </c>
      <c r="F34" s="33">
        <v>7113</v>
      </c>
      <c r="G34" s="8">
        <v>33043</v>
      </c>
      <c r="H34" s="9">
        <v>17.890092041147806</v>
      </c>
      <c r="I34" s="33">
        <v>106</v>
      </c>
      <c r="J34" s="33">
        <v>667</v>
      </c>
      <c r="K34" s="33">
        <v>1286</v>
      </c>
      <c r="L34" s="33">
        <v>12253</v>
      </c>
      <c r="M34" s="9">
        <v>6.6340010828370328</v>
      </c>
      <c r="N34" s="34">
        <v>453</v>
      </c>
      <c r="O34" s="34">
        <v>1</v>
      </c>
      <c r="P34" s="34">
        <v>68</v>
      </c>
      <c r="Q34" s="35">
        <v>56383</v>
      </c>
      <c r="R34" s="35">
        <v>7500</v>
      </c>
      <c r="S34" s="69" t="s">
        <v>214</v>
      </c>
      <c r="T34" s="35">
        <v>3822</v>
      </c>
      <c r="U34" s="10">
        <v>67705</v>
      </c>
      <c r="V34" s="36">
        <v>39608</v>
      </c>
      <c r="W34" s="36">
        <v>8977</v>
      </c>
      <c r="X34" s="35">
        <v>9827</v>
      </c>
      <c r="Y34" s="36">
        <v>8020</v>
      </c>
      <c r="Z34" s="10">
        <v>66432</v>
      </c>
      <c r="AA34" s="11">
        <v>35.967514889009202</v>
      </c>
      <c r="AB34" s="35">
        <v>815</v>
      </c>
      <c r="AC34" s="35">
        <v>7773</v>
      </c>
      <c r="AD34" s="35">
        <v>1289</v>
      </c>
      <c r="AE34" s="35">
        <v>429</v>
      </c>
      <c r="AF34" s="35">
        <v>336</v>
      </c>
      <c r="AG34" s="10">
        <v>9827</v>
      </c>
      <c r="AH34" s="11">
        <v>5.3205197617758531</v>
      </c>
      <c r="AI34" s="65" t="s">
        <v>214</v>
      </c>
      <c r="AJ34" s="37">
        <v>1</v>
      </c>
      <c r="AK34" s="37">
        <v>0.8</v>
      </c>
      <c r="AL34" s="12">
        <v>1.8</v>
      </c>
      <c r="AM34" s="38">
        <v>23</v>
      </c>
      <c r="AN34" s="38">
        <v>989</v>
      </c>
      <c r="AO34" s="38">
        <v>40</v>
      </c>
      <c r="AP34" s="33">
        <v>552</v>
      </c>
      <c r="AQ34" s="33">
        <v>18</v>
      </c>
      <c r="AR34" s="39">
        <v>142</v>
      </c>
    </row>
    <row r="35" spans="1:44" s="22" customFormat="1" x14ac:dyDescent="0.25">
      <c r="A35" s="31" t="s">
        <v>52</v>
      </c>
      <c r="B35" s="32" t="s">
        <v>53</v>
      </c>
      <c r="C35" s="33">
        <v>868</v>
      </c>
      <c r="D35" s="64" t="s">
        <v>214</v>
      </c>
      <c r="E35" s="64" t="s">
        <v>214</v>
      </c>
      <c r="F35" s="33">
        <v>30626</v>
      </c>
      <c r="G35" s="8">
        <v>30626</v>
      </c>
      <c r="H35" s="9">
        <v>35.283410138248847</v>
      </c>
      <c r="I35" s="33">
        <v>41</v>
      </c>
      <c r="J35" s="33">
        <v>106</v>
      </c>
      <c r="K35" s="33">
        <v>1242</v>
      </c>
      <c r="L35" s="33">
        <v>14403</v>
      </c>
      <c r="M35" s="9">
        <v>16.593317972350231</v>
      </c>
      <c r="N35" s="34">
        <v>353</v>
      </c>
      <c r="O35" s="34">
        <v>183</v>
      </c>
      <c r="P35" s="34">
        <v>86</v>
      </c>
      <c r="Q35" s="69" t="s">
        <v>214</v>
      </c>
      <c r="R35" s="35">
        <v>6500</v>
      </c>
      <c r="S35" s="35">
        <v>16662</v>
      </c>
      <c r="T35" s="35">
        <v>6050</v>
      </c>
      <c r="U35" s="10">
        <v>29212</v>
      </c>
      <c r="V35" s="35">
        <v>8553</v>
      </c>
      <c r="W35" s="35">
        <v>177</v>
      </c>
      <c r="X35" s="35">
        <v>6023</v>
      </c>
      <c r="Y35" s="35">
        <v>3267</v>
      </c>
      <c r="Z35" s="10">
        <v>18020</v>
      </c>
      <c r="AA35" s="11">
        <v>20.76036866359447</v>
      </c>
      <c r="AB35" s="35">
        <v>1100</v>
      </c>
      <c r="AC35" s="35">
        <v>4112</v>
      </c>
      <c r="AD35" s="35">
        <v>1029</v>
      </c>
      <c r="AE35" s="35">
        <v>147</v>
      </c>
      <c r="AF35" s="35">
        <v>735</v>
      </c>
      <c r="AG35" s="10">
        <v>6023</v>
      </c>
      <c r="AH35" s="11">
        <v>6.9389400921658986</v>
      </c>
      <c r="AI35" s="65" t="s">
        <v>214</v>
      </c>
      <c r="AJ35" s="65" t="s">
        <v>214</v>
      </c>
      <c r="AK35" s="37">
        <v>0.5</v>
      </c>
      <c r="AL35" s="12">
        <v>0.5</v>
      </c>
      <c r="AM35" s="38">
        <v>3</v>
      </c>
      <c r="AN35" s="38">
        <v>132</v>
      </c>
      <c r="AO35" s="38">
        <v>48</v>
      </c>
      <c r="AP35" s="33">
        <v>255</v>
      </c>
      <c r="AQ35" s="33">
        <v>25</v>
      </c>
      <c r="AR35" s="39">
        <v>1</v>
      </c>
    </row>
    <row r="36" spans="1:44" s="22" customFormat="1" x14ac:dyDescent="0.25">
      <c r="A36" s="31" t="s">
        <v>54</v>
      </c>
      <c r="B36" s="32" t="s">
        <v>55</v>
      </c>
      <c r="C36" s="33">
        <v>150</v>
      </c>
      <c r="D36" s="64" t="s">
        <v>214</v>
      </c>
      <c r="E36" s="64" t="s">
        <v>214</v>
      </c>
      <c r="F36" s="33">
        <v>5061</v>
      </c>
      <c r="G36" s="8">
        <v>5061</v>
      </c>
      <c r="H36" s="9">
        <v>33.74</v>
      </c>
      <c r="I36" s="33">
        <v>1</v>
      </c>
      <c r="J36" s="33">
        <v>4</v>
      </c>
      <c r="K36" s="33">
        <v>2623</v>
      </c>
      <c r="L36" s="33">
        <v>5651</v>
      </c>
      <c r="M36" s="9">
        <v>37.673333333333332</v>
      </c>
      <c r="N36" s="34">
        <v>5</v>
      </c>
      <c r="O36" s="34">
        <v>1</v>
      </c>
      <c r="P36" s="34">
        <v>2</v>
      </c>
      <c r="Q36" s="69" t="s">
        <v>214</v>
      </c>
      <c r="R36" s="35">
        <v>5000</v>
      </c>
      <c r="S36" s="69" t="s">
        <v>214</v>
      </c>
      <c r="T36" s="35">
        <v>2474</v>
      </c>
      <c r="U36" s="10">
        <v>7474</v>
      </c>
      <c r="V36" s="68" t="s">
        <v>214</v>
      </c>
      <c r="W36" s="68" t="s">
        <v>214</v>
      </c>
      <c r="X36" s="35">
        <v>4834</v>
      </c>
      <c r="Y36" s="36">
        <v>2640</v>
      </c>
      <c r="Z36" s="10">
        <v>7474</v>
      </c>
      <c r="AA36" s="11">
        <v>49.826666666666668</v>
      </c>
      <c r="AB36" s="69" t="s">
        <v>214</v>
      </c>
      <c r="AC36" s="35">
        <v>4159</v>
      </c>
      <c r="AD36" s="35">
        <v>30</v>
      </c>
      <c r="AE36" s="35">
        <v>645</v>
      </c>
      <c r="AF36" s="35">
        <v>0</v>
      </c>
      <c r="AG36" s="10">
        <v>4834</v>
      </c>
      <c r="AH36" s="11">
        <v>32.226666666666667</v>
      </c>
      <c r="AI36" s="65" t="s">
        <v>214</v>
      </c>
      <c r="AJ36" s="65" t="s">
        <v>214</v>
      </c>
      <c r="AK36" s="65" t="s">
        <v>214</v>
      </c>
      <c r="AL36" s="70" t="s">
        <v>214</v>
      </c>
      <c r="AM36" s="38">
        <v>20</v>
      </c>
      <c r="AN36" s="38">
        <v>3745</v>
      </c>
      <c r="AO36" s="38">
        <v>24</v>
      </c>
      <c r="AP36" s="33">
        <v>75</v>
      </c>
      <c r="AQ36" s="33">
        <v>30</v>
      </c>
      <c r="AR36" s="39">
        <v>83</v>
      </c>
    </row>
    <row r="37" spans="1:44" s="22" customFormat="1" x14ac:dyDescent="0.25">
      <c r="A37" s="31" t="s">
        <v>56</v>
      </c>
      <c r="B37" s="32" t="s">
        <v>57</v>
      </c>
      <c r="C37" s="33">
        <v>4020</v>
      </c>
      <c r="D37" s="33">
        <v>32337</v>
      </c>
      <c r="E37" s="33">
        <v>24902</v>
      </c>
      <c r="F37" s="33">
        <v>4682</v>
      </c>
      <c r="G37" s="8">
        <v>61921</v>
      </c>
      <c r="H37" s="9">
        <v>15.403233830845771</v>
      </c>
      <c r="I37" s="33">
        <v>38</v>
      </c>
      <c r="J37" s="33">
        <v>558</v>
      </c>
      <c r="K37" s="33">
        <v>2337</v>
      </c>
      <c r="L37" s="33">
        <v>19476</v>
      </c>
      <c r="M37" s="9">
        <v>4.8447761194029848</v>
      </c>
      <c r="N37" s="34">
        <v>136</v>
      </c>
      <c r="O37" s="67" t="s">
        <v>214</v>
      </c>
      <c r="P37" s="34">
        <v>126</v>
      </c>
      <c r="Q37" s="35">
        <v>240227</v>
      </c>
      <c r="R37" s="35">
        <v>16750</v>
      </c>
      <c r="S37" s="69" t="s">
        <v>214</v>
      </c>
      <c r="T37" s="35">
        <v>7963</v>
      </c>
      <c r="U37" s="10">
        <v>264940</v>
      </c>
      <c r="V37" s="36">
        <v>112257</v>
      </c>
      <c r="W37" s="36">
        <v>42210</v>
      </c>
      <c r="X37" s="35">
        <v>32997</v>
      </c>
      <c r="Y37" s="36">
        <v>77476</v>
      </c>
      <c r="Z37" s="10">
        <v>264940</v>
      </c>
      <c r="AA37" s="11">
        <v>65.905472636815915</v>
      </c>
      <c r="AB37" s="69" t="s">
        <v>214</v>
      </c>
      <c r="AC37" s="35">
        <v>21760</v>
      </c>
      <c r="AD37" s="35">
        <v>4852</v>
      </c>
      <c r="AE37" s="35">
        <v>2887</v>
      </c>
      <c r="AF37" s="35">
        <v>3498</v>
      </c>
      <c r="AG37" s="10">
        <v>32997</v>
      </c>
      <c r="AH37" s="11">
        <v>8.2082089552238813</v>
      </c>
      <c r="AI37" s="37">
        <v>1</v>
      </c>
      <c r="AJ37" s="37">
        <v>1</v>
      </c>
      <c r="AK37" s="37">
        <v>2.4</v>
      </c>
      <c r="AL37" s="12">
        <v>4.4000000000000004</v>
      </c>
      <c r="AM37" s="66" t="s">
        <v>214</v>
      </c>
      <c r="AN37" s="38">
        <v>653</v>
      </c>
      <c r="AO37" s="38">
        <v>51</v>
      </c>
      <c r="AP37" s="33">
        <v>683</v>
      </c>
      <c r="AQ37" s="64" t="s">
        <v>214</v>
      </c>
      <c r="AR37" s="71" t="s">
        <v>214</v>
      </c>
    </row>
    <row r="38" spans="1:44" s="22" customFormat="1" x14ac:dyDescent="0.25">
      <c r="A38" s="31" t="s">
        <v>58</v>
      </c>
      <c r="B38" s="32" t="s">
        <v>59</v>
      </c>
      <c r="C38" s="33">
        <v>200</v>
      </c>
      <c r="D38" s="64" t="s">
        <v>214</v>
      </c>
      <c r="E38" s="64" t="s">
        <v>214</v>
      </c>
      <c r="F38" s="64" t="s">
        <v>214</v>
      </c>
      <c r="G38" s="72" t="s">
        <v>214</v>
      </c>
      <c r="H38" s="73" t="s">
        <v>214</v>
      </c>
      <c r="I38" s="33">
        <v>1</v>
      </c>
      <c r="J38" s="64" t="s">
        <v>214</v>
      </c>
      <c r="K38" s="64" t="s">
        <v>214</v>
      </c>
      <c r="L38" s="33">
        <v>850</v>
      </c>
      <c r="M38" s="9">
        <v>4.25</v>
      </c>
      <c r="N38" s="67" t="s">
        <v>214</v>
      </c>
      <c r="O38" s="67" t="s">
        <v>214</v>
      </c>
      <c r="P38" s="67" t="s">
        <v>214</v>
      </c>
      <c r="Q38" s="69" t="s">
        <v>214</v>
      </c>
      <c r="R38" s="35">
        <v>3750</v>
      </c>
      <c r="S38" s="69" t="s">
        <v>214</v>
      </c>
      <c r="T38" s="69" t="s">
        <v>214</v>
      </c>
      <c r="U38" s="10">
        <v>3750</v>
      </c>
      <c r="V38" s="69" t="s">
        <v>214</v>
      </c>
      <c r="W38" s="69" t="s">
        <v>214</v>
      </c>
      <c r="X38" s="35">
        <v>2319</v>
      </c>
      <c r="Y38" s="35">
        <v>1426</v>
      </c>
      <c r="Z38" s="10">
        <v>3745</v>
      </c>
      <c r="AA38" s="11">
        <v>18.725000000000001</v>
      </c>
      <c r="AB38" s="69" t="s">
        <v>214</v>
      </c>
      <c r="AC38" s="35">
        <v>2319</v>
      </c>
      <c r="AD38" s="69" t="s">
        <v>214</v>
      </c>
      <c r="AE38" s="69" t="s">
        <v>214</v>
      </c>
      <c r="AF38" s="69" t="s">
        <v>214</v>
      </c>
      <c r="AG38" s="10">
        <v>2319</v>
      </c>
      <c r="AH38" s="11">
        <v>11.595000000000001</v>
      </c>
      <c r="AI38" s="65" t="s">
        <v>214</v>
      </c>
      <c r="AJ38" s="65" t="s">
        <v>214</v>
      </c>
      <c r="AK38" s="65" t="s">
        <v>214</v>
      </c>
      <c r="AL38" s="70" t="s">
        <v>214</v>
      </c>
      <c r="AM38" s="38">
        <v>6</v>
      </c>
      <c r="AN38" s="38">
        <v>520</v>
      </c>
      <c r="AO38" s="38">
        <v>10</v>
      </c>
      <c r="AP38" s="33">
        <v>25</v>
      </c>
      <c r="AQ38" s="33">
        <v>5</v>
      </c>
      <c r="AR38" s="39">
        <v>1</v>
      </c>
    </row>
    <row r="39" spans="1:44" s="22" customFormat="1" x14ac:dyDescent="0.25">
      <c r="A39" s="31" t="s">
        <v>60</v>
      </c>
      <c r="B39" s="32" t="s">
        <v>61</v>
      </c>
      <c r="C39" s="33">
        <v>68</v>
      </c>
      <c r="D39" s="33">
        <v>330</v>
      </c>
      <c r="E39" s="33">
        <v>120</v>
      </c>
      <c r="F39" s="33">
        <v>90</v>
      </c>
      <c r="G39" s="8">
        <v>540</v>
      </c>
      <c r="H39" s="9">
        <v>7.9411764705882355</v>
      </c>
      <c r="I39" s="64" t="s">
        <v>214</v>
      </c>
      <c r="J39" s="33">
        <v>100</v>
      </c>
      <c r="K39" s="33">
        <v>4500</v>
      </c>
      <c r="L39" s="33">
        <v>7500</v>
      </c>
      <c r="M39" s="9">
        <v>110.29411764705883</v>
      </c>
      <c r="N39" s="67" t="s">
        <v>214</v>
      </c>
      <c r="O39" s="67" t="s">
        <v>214</v>
      </c>
      <c r="P39" s="34">
        <v>20</v>
      </c>
      <c r="Q39" s="69" t="s">
        <v>214</v>
      </c>
      <c r="R39" s="35">
        <v>5000</v>
      </c>
      <c r="S39" s="69" t="s">
        <v>214</v>
      </c>
      <c r="T39" s="35">
        <v>500</v>
      </c>
      <c r="U39" s="10">
        <v>5500</v>
      </c>
      <c r="V39" s="68" t="s">
        <v>214</v>
      </c>
      <c r="W39" s="68" t="s">
        <v>214</v>
      </c>
      <c r="X39" s="35">
        <v>3903</v>
      </c>
      <c r="Y39" s="36">
        <v>1299</v>
      </c>
      <c r="Z39" s="10">
        <v>5202</v>
      </c>
      <c r="AA39" s="11">
        <v>76.5</v>
      </c>
      <c r="AB39" s="69" t="s">
        <v>214</v>
      </c>
      <c r="AC39" s="35">
        <v>3221</v>
      </c>
      <c r="AD39" s="35">
        <v>682</v>
      </c>
      <c r="AE39" s="69" t="s">
        <v>214</v>
      </c>
      <c r="AF39" s="69" t="s">
        <v>214</v>
      </c>
      <c r="AG39" s="10">
        <v>3903</v>
      </c>
      <c r="AH39" s="11">
        <v>57.397058823529413</v>
      </c>
      <c r="AI39" s="65" t="s">
        <v>214</v>
      </c>
      <c r="AJ39" s="65" t="s">
        <v>214</v>
      </c>
      <c r="AK39" s="65" t="s">
        <v>214</v>
      </c>
      <c r="AL39" s="70" t="s">
        <v>214</v>
      </c>
      <c r="AM39" s="38">
        <v>1</v>
      </c>
      <c r="AN39" s="38">
        <v>150</v>
      </c>
      <c r="AO39" s="38">
        <v>39</v>
      </c>
      <c r="AP39" s="33">
        <v>75</v>
      </c>
      <c r="AQ39" s="33">
        <v>50</v>
      </c>
      <c r="AR39" s="39">
        <v>1</v>
      </c>
    </row>
    <row r="40" spans="1:44" s="22" customFormat="1" x14ac:dyDescent="0.25">
      <c r="A40" s="31" t="s">
        <v>62</v>
      </c>
      <c r="B40" s="32" t="s">
        <v>63</v>
      </c>
      <c r="C40" s="33">
        <v>27000</v>
      </c>
      <c r="D40" s="33">
        <v>121499</v>
      </c>
      <c r="E40" s="33">
        <v>89259</v>
      </c>
      <c r="F40" s="33">
        <v>19656</v>
      </c>
      <c r="G40" s="8">
        <v>230414</v>
      </c>
      <c r="H40" s="9">
        <v>8.5338518518518516</v>
      </c>
      <c r="I40" s="33">
        <v>957</v>
      </c>
      <c r="J40" s="33">
        <v>745</v>
      </c>
      <c r="K40" s="33">
        <v>0</v>
      </c>
      <c r="L40" s="33">
        <v>92590</v>
      </c>
      <c r="M40" s="9">
        <v>3.4292592592592595</v>
      </c>
      <c r="N40" s="34">
        <v>4095</v>
      </c>
      <c r="O40" s="34">
        <v>1</v>
      </c>
      <c r="P40" s="34">
        <v>208</v>
      </c>
      <c r="Q40" s="35">
        <v>1141100</v>
      </c>
      <c r="R40" s="35">
        <v>163110</v>
      </c>
      <c r="S40" s="69" t="s">
        <v>214</v>
      </c>
      <c r="T40" s="35">
        <v>3648</v>
      </c>
      <c r="U40" s="10">
        <v>1307858</v>
      </c>
      <c r="V40" s="36">
        <v>560424</v>
      </c>
      <c r="W40" s="36">
        <v>165090</v>
      </c>
      <c r="X40" s="35">
        <v>119100</v>
      </c>
      <c r="Y40" s="36">
        <v>407961</v>
      </c>
      <c r="Z40" s="10">
        <v>1252575</v>
      </c>
      <c r="AA40" s="11">
        <v>46.391666666666666</v>
      </c>
      <c r="AB40" s="35">
        <v>1310814</v>
      </c>
      <c r="AC40" s="35">
        <v>86720</v>
      </c>
      <c r="AD40" s="35">
        <v>27380</v>
      </c>
      <c r="AE40" s="35">
        <v>5000</v>
      </c>
      <c r="AF40" s="69" t="s">
        <v>214</v>
      </c>
      <c r="AG40" s="10">
        <v>119100</v>
      </c>
      <c r="AH40" s="11">
        <v>4.4111111111111114</v>
      </c>
      <c r="AI40" s="37">
        <v>3</v>
      </c>
      <c r="AJ40" s="37">
        <v>2.75</v>
      </c>
      <c r="AK40" s="37">
        <v>15</v>
      </c>
      <c r="AL40" s="12">
        <v>20.75</v>
      </c>
      <c r="AM40" s="38">
        <v>0</v>
      </c>
      <c r="AN40" s="38">
        <v>514</v>
      </c>
      <c r="AO40" s="38">
        <v>60</v>
      </c>
      <c r="AP40" s="64" t="s">
        <v>214</v>
      </c>
      <c r="AQ40" s="64" t="s">
        <v>214</v>
      </c>
      <c r="AR40" s="39">
        <v>365</v>
      </c>
    </row>
    <row r="41" spans="1:44" s="22" customFormat="1" x14ac:dyDescent="0.25">
      <c r="A41" s="31" t="s">
        <v>64</v>
      </c>
      <c r="B41" s="32" t="s">
        <v>65</v>
      </c>
      <c r="C41" s="33">
        <v>665</v>
      </c>
      <c r="D41" s="33">
        <v>523</v>
      </c>
      <c r="E41" s="33">
        <v>316</v>
      </c>
      <c r="F41" s="33">
        <v>272</v>
      </c>
      <c r="G41" s="8">
        <v>1111</v>
      </c>
      <c r="H41" s="9">
        <v>1.6706766917293232</v>
      </c>
      <c r="I41" s="64" t="s">
        <v>214</v>
      </c>
      <c r="J41" s="33">
        <v>65</v>
      </c>
      <c r="K41" s="33">
        <v>217</v>
      </c>
      <c r="L41" s="33">
        <v>4452</v>
      </c>
      <c r="M41" s="9">
        <v>6.6947368421052635</v>
      </c>
      <c r="N41" s="67" t="s">
        <v>214</v>
      </c>
      <c r="O41" s="67" t="s">
        <v>214</v>
      </c>
      <c r="P41" s="34">
        <v>45</v>
      </c>
      <c r="Q41" s="35">
        <v>5836</v>
      </c>
      <c r="R41" s="35">
        <v>7500</v>
      </c>
      <c r="S41" s="69" t="s">
        <v>214</v>
      </c>
      <c r="T41" s="69" t="s">
        <v>214</v>
      </c>
      <c r="U41" s="10">
        <v>13336</v>
      </c>
      <c r="V41" s="35">
        <v>5836</v>
      </c>
      <c r="W41" s="69" t="s">
        <v>214</v>
      </c>
      <c r="X41" s="35">
        <v>7018</v>
      </c>
      <c r="Y41" s="35">
        <v>482</v>
      </c>
      <c r="Z41" s="10">
        <v>13336</v>
      </c>
      <c r="AA41" s="11">
        <v>20.054135338345866</v>
      </c>
      <c r="AB41" s="69" t="s">
        <v>214</v>
      </c>
      <c r="AC41" s="35">
        <v>6036</v>
      </c>
      <c r="AD41" s="35">
        <v>982</v>
      </c>
      <c r="AE41" s="69" t="s">
        <v>214</v>
      </c>
      <c r="AF41" s="69" t="s">
        <v>214</v>
      </c>
      <c r="AG41" s="10">
        <v>7018</v>
      </c>
      <c r="AH41" s="11">
        <v>10.553383458646616</v>
      </c>
      <c r="AI41" s="65" t="s">
        <v>214</v>
      </c>
      <c r="AJ41" s="65" t="s">
        <v>214</v>
      </c>
      <c r="AK41" s="37">
        <v>0.38</v>
      </c>
      <c r="AL41" s="12">
        <v>0.38</v>
      </c>
      <c r="AM41" s="38">
        <v>1</v>
      </c>
      <c r="AN41" s="38">
        <v>252</v>
      </c>
      <c r="AO41" s="38">
        <v>15</v>
      </c>
      <c r="AP41" s="33">
        <v>25</v>
      </c>
      <c r="AQ41" s="33">
        <v>2</v>
      </c>
      <c r="AR41" s="71" t="s">
        <v>214</v>
      </c>
    </row>
    <row r="42" spans="1:44" s="22" customFormat="1" x14ac:dyDescent="0.25">
      <c r="A42" s="31" t="s">
        <v>66</v>
      </c>
      <c r="B42" s="32" t="s">
        <v>67</v>
      </c>
      <c r="C42" s="33">
        <v>500</v>
      </c>
      <c r="D42" s="64" t="s">
        <v>214</v>
      </c>
      <c r="E42" s="64" t="s">
        <v>214</v>
      </c>
      <c r="F42" s="64" t="s">
        <v>214</v>
      </c>
      <c r="G42" s="72" t="s">
        <v>214</v>
      </c>
      <c r="H42" s="73" t="s">
        <v>214</v>
      </c>
      <c r="I42" s="64" t="s">
        <v>214</v>
      </c>
      <c r="J42" s="64" t="s">
        <v>214</v>
      </c>
      <c r="K42" s="33">
        <v>593</v>
      </c>
      <c r="L42" s="33">
        <v>5457</v>
      </c>
      <c r="M42" s="9">
        <v>10.914</v>
      </c>
      <c r="N42" s="34">
        <v>245</v>
      </c>
      <c r="O42" s="67" t="s">
        <v>214</v>
      </c>
      <c r="P42" s="34">
        <v>6</v>
      </c>
      <c r="Q42" s="69" t="s">
        <v>214</v>
      </c>
      <c r="R42" s="35">
        <v>9250</v>
      </c>
      <c r="S42" s="69" t="s">
        <v>214</v>
      </c>
      <c r="T42" s="69" t="s">
        <v>214</v>
      </c>
      <c r="U42" s="10">
        <v>9250</v>
      </c>
      <c r="V42" s="36">
        <v>3640</v>
      </c>
      <c r="W42" s="68" t="s">
        <v>214</v>
      </c>
      <c r="X42" s="35">
        <v>3822</v>
      </c>
      <c r="Y42" s="36">
        <v>1788</v>
      </c>
      <c r="Z42" s="10">
        <v>9250</v>
      </c>
      <c r="AA42" s="11">
        <v>18.5</v>
      </c>
      <c r="AB42" s="69" t="s">
        <v>214</v>
      </c>
      <c r="AC42" s="35">
        <v>3384</v>
      </c>
      <c r="AD42" s="35">
        <v>179</v>
      </c>
      <c r="AE42" s="35">
        <v>259</v>
      </c>
      <c r="AF42" s="69" t="s">
        <v>214</v>
      </c>
      <c r="AG42" s="10">
        <v>3822</v>
      </c>
      <c r="AH42" s="11">
        <v>7.6440000000000001</v>
      </c>
      <c r="AI42" s="65" t="s">
        <v>214</v>
      </c>
      <c r="AJ42" s="65" t="s">
        <v>214</v>
      </c>
      <c r="AK42" s="37">
        <v>0.25</v>
      </c>
      <c r="AL42" s="12">
        <v>0.25</v>
      </c>
      <c r="AM42" s="66" t="s">
        <v>214</v>
      </c>
      <c r="AN42" s="66" t="s">
        <v>214</v>
      </c>
      <c r="AO42" s="38">
        <v>30</v>
      </c>
      <c r="AP42" s="33">
        <v>25</v>
      </c>
      <c r="AQ42" s="64" t="s">
        <v>214</v>
      </c>
      <c r="AR42" s="71" t="s">
        <v>214</v>
      </c>
    </row>
    <row r="43" spans="1:44" s="22" customFormat="1" x14ac:dyDescent="0.25">
      <c r="A43" s="31" t="s">
        <v>68</v>
      </c>
      <c r="B43" s="32" t="s">
        <v>69</v>
      </c>
      <c r="C43" s="33">
        <v>6546</v>
      </c>
      <c r="D43" s="33">
        <v>40913</v>
      </c>
      <c r="E43" s="33">
        <v>26925</v>
      </c>
      <c r="F43" s="33">
        <v>5384</v>
      </c>
      <c r="G43" s="8">
        <v>73222</v>
      </c>
      <c r="H43" s="9">
        <v>11.185762297586312</v>
      </c>
      <c r="I43" s="33">
        <v>1621</v>
      </c>
      <c r="J43" s="33">
        <v>1116</v>
      </c>
      <c r="K43" s="33">
        <v>3579</v>
      </c>
      <c r="L43" s="33">
        <v>43669</v>
      </c>
      <c r="M43" s="9">
        <v>6.6710968530400248</v>
      </c>
      <c r="N43" s="34">
        <v>952</v>
      </c>
      <c r="O43" s="34">
        <v>102</v>
      </c>
      <c r="P43" s="34">
        <v>275</v>
      </c>
      <c r="Q43" s="35">
        <v>197456</v>
      </c>
      <c r="R43" s="35">
        <v>23000</v>
      </c>
      <c r="S43" s="69" t="s">
        <v>214</v>
      </c>
      <c r="T43" s="35">
        <v>2356</v>
      </c>
      <c r="U43" s="10">
        <v>222812</v>
      </c>
      <c r="V43" s="36">
        <v>91654</v>
      </c>
      <c r="W43" s="36">
        <v>19324</v>
      </c>
      <c r="X43" s="35">
        <v>29618</v>
      </c>
      <c r="Y43" s="36">
        <v>82216</v>
      </c>
      <c r="Z43" s="10">
        <v>222812</v>
      </c>
      <c r="AA43" s="11">
        <v>34.037885731744574</v>
      </c>
      <c r="AB43" s="69" t="s">
        <v>214</v>
      </c>
      <c r="AC43" s="35">
        <v>26394</v>
      </c>
      <c r="AD43" s="35">
        <v>2766</v>
      </c>
      <c r="AE43" s="69" t="s">
        <v>214</v>
      </c>
      <c r="AF43" s="35">
        <v>458</v>
      </c>
      <c r="AG43" s="10">
        <v>29618</v>
      </c>
      <c r="AH43" s="11">
        <v>4.5245951726245037</v>
      </c>
      <c r="AI43" s="37">
        <v>1</v>
      </c>
      <c r="AJ43" s="65" t="s">
        <v>214</v>
      </c>
      <c r="AK43" s="37">
        <v>2</v>
      </c>
      <c r="AL43" s="12">
        <v>3</v>
      </c>
      <c r="AM43" s="38">
        <v>35</v>
      </c>
      <c r="AN43" s="38">
        <v>8804</v>
      </c>
      <c r="AO43" s="38">
        <v>63</v>
      </c>
      <c r="AP43" s="33">
        <v>1500</v>
      </c>
      <c r="AQ43" s="64" t="s">
        <v>214</v>
      </c>
      <c r="AR43" s="39">
        <v>20</v>
      </c>
    </row>
    <row r="44" spans="1:44" s="22" customFormat="1" x14ac:dyDescent="0.25">
      <c r="A44" s="31" t="s">
        <v>204</v>
      </c>
      <c r="B44" s="32" t="s">
        <v>204</v>
      </c>
      <c r="C44" s="33">
        <v>400</v>
      </c>
      <c r="D44" s="33">
        <v>448</v>
      </c>
      <c r="E44" s="33">
        <v>605</v>
      </c>
      <c r="F44" s="33">
        <v>133</v>
      </c>
      <c r="G44" s="8">
        <v>1186</v>
      </c>
      <c r="H44" s="9">
        <v>2.9649999999999999</v>
      </c>
      <c r="I44" s="64" t="s">
        <v>214</v>
      </c>
      <c r="J44" s="33">
        <v>15</v>
      </c>
      <c r="K44" s="33">
        <v>100</v>
      </c>
      <c r="L44" s="33">
        <v>3360</v>
      </c>
      <c r="M44" s="9">
        <v>8.4</v>
      </c>
      <c r="N44" s="34">
        <v>108</v>
      </c>
      <c r="O44" s="67" t="s">
        <v>214</v>
      </c>
      <c r="P44" s="34">
        <v>5</v>
      </c>
      <c r="Q44" s="69" t="s">
        <v>214</v>
      </c>
      <c r="R44" s="35">
        <v>5000</v>
      </c>
      <c r="S44" s="35">
        <v>3970</v>
      </c>
      <c r="T44" s="35">
        <v>658</v>
      </c>
      <c r="U44" s="10">
        <v>9628</v>
      </c>
      <c r="V44" s="36">
        <v>2380</v>
      </c>
      <c r="W44" s="36">
        <v>150</v>
      </c>
      <c r="X44" s="35">
        <v>1641</v>
      </c>
      <c r="Y44" s="36">
        <v>3469</v>
      </c>
      <c r="Z44" s="10">
        <v>7640</v>
      </c>
      <c r="AA44" s="11">
        <v>19.100000000000001</v>
      </c>
      <c r="AB44" s="69" t="s">
        <v>214</v>
      </c>
      <c r="AC44" s="35">
        <v>1426</v>
      </c>
      <c r="AD44" s="35">
        <v>77</v>
      </c>
      <c r="AE44" s="35">
        <v>138</v>
      </c>
      <c r="AF44" s="69" t="s">
        <v>214</v>
      </c>
      <c r="AG44" s="10">
        <v>1641</v>
      </c>
      <c r="AH44" s="11">
        <v>4.1025</v>
      </c>
      <c r="AI44" s="65" t="s">
        <v>214</v>
      </c>
      <c r="AJ44" s="65" t="s">
        <v>214</v>
      </c>
      <c r="AK44" s="65" t="s">
        <v>214</v>
      </c>
      <c r="AL44" s="70" t="s">
        <v>214</v>
      </c>
      <c r="AM44" s="38">
        <v>5</v>
      </c>
      <c r="AN44" s="38">
        <v>1400</v>
      </c>
      <c r="AO44" s="38">
        <v>18</v>
      </c>
      <c r="AP44" s="33">
        <v>25</v>
      </c>
      <c r="AQ44" s="33">
        <v>2</v>
      </c>
      <c r="AR44" s="39">
        <v>2</v>
      </c>
    </row>
    <row r="45" spans="1:44" s="22" customFormat="1" x14ac:dyDescent="0.25">
      <c r="A45" s="31" t="s">
        <v>70</v>
      </c>
      <c r="B45" s="32" t="s">
        <v>71</v>
      </c>
      <c r="C45" s="33">
        <v>14044</v>
      </c>
      <c r="D45" s="33">
        <v>37420</v>
      </c>
      <c r="E45" s="33">
        <v>41811</v>
      </c>
      <c r="F45" s="33">
        <v>9841</v>
      </c>
      <c r="G45" s="8">
        <v>89072</v>
      </c>
      <c r="H45" s="9">
        <v>6.3423526060951296</v>
      </c>
      <c r="I45" s="33">
        <v>96</v>
      </c>
      <c r="J45" s="33">
        <v>636</v>
      </c>
      <c r="K45" s="33">
        <v>4000</v>
      </c>
      <c r="L45" s="33">
        <v>30402</v>
      </c>
      <c r="M45" s="9">
        <v>2.1647678724010255</v>
      </c>
      <c r="N45" s="34">
        <v>1344</v>
      </c>
      <c r="O45" s="34">
        <v>106</v>
      </c>
      <c r="P45" s="34">
        <v>126</v>
      </c>
      <c r="Q45" s="35">
        <v>378901</v>
      </c>
      <c r="R45" s="35">
        <v>13500</v>
      </c>
      <c r="S45" s="69" t="s">
        <v>214</v>
      </c>
      <c r="T45" s="35">
        <v>4228</v>
      </c>
      <c r="U45" s="10">
        <v>396629</v>
      </c>
      <c r="V45" s="35">
        <v>205934</v>
      </c>
      <c r="W45" s="35">
        <v>69385</v>
      </c>
      <c r="X45" s="35">
        <v>65447</v>
      </c>
      <c r="Y45" s="35">
        <v>55863</v>
      </c>
      <c r="Z45" s="10">
        <v>396629</v>
      </c>
      <c r="AA45" s="11">
        <v>28.241882654514384</v>
      </c>
      <c r="AB45" s="69" t="s">
        <v>214</v>
      </c>
      <c r="AC45" s="35">
        <v>58582</v>
      </c>
      <c r="AD45" s="35">
        <v>3865</v>
      </c>
      <c r="AE45" s="35">
        <v>3000</v>
      </c>
      <c r="AF45" s="69" t="s">
        <v>214</v>
      </c>
      <c r="AG45" s="10">
        <v>65447</v>
      </c>
      <c r="AH45" s="11">
        <v>4.660139561378525</v>
      </c>
      <c r="AI45" s="37">
        <v>3</v>
      </c>
      <c r="AJ45" s="37">
        <v>0.5</v>
      </c>
      <c r="AK45" s="37">
        <v>6</v>
      </c>
      <c r="AL45" s="12">
        <v>9.5</v>
      </c>
      <c r="AM45" s="38">
        <v>1</v>
      </c>
      <c r="AN45" s="38">
        <v>100</v>
      </c>
      <c r="AO45" s="38">
        <v>56</v>
      </c>
      <c r="AP45" s="33">
        <v>1469</v>
      </c>
      <c r="AQ45" s="33">
        <v>192</v>
      </c>
      <c r="AR45" s="39">
        <v>536</v>
      </c>
    </row>
    <row r="46" spans="1:44" s="22" customFormat="1" x14ac:dyDescent="0.25">
      <c r="A46" s="31" t="s">
        <v>72</v>
      </c>
      <c r="B46" s="32" t="s">
        <v>73</v>
      </c>
      <c r="C46" s="33">
        <v>13952</v>
      </c>
      <c r="D46" s="33">
        <v>33351</v>
      </c>
      <c r="E46" s="33">
        <v>24289</v>
      </c>
      <c r="F46" s="33">
        <v>17079</v>
      </c>
      <c r="G46" s="8">
        <v>74719</v>
      </c>
      <c r="H46" s="9">
        <v>5.3554329128440363</v>
      </c>
      <c r="I46" s="33">
        <v>4</v>
      </c>
      <c r="J46" s="33">
        <v>554</v>
      </c>
      <c r="K46" s="33">
        <v>2783</v>
      </c>
      <c r="L46" s="33">
        <v>39102</v>
      </c>
      <c r="M46" s="9">
        <v>2.8026089449541285</v>
      </c>
      <c r="N46" s="34">
        <v>4182</v>
      </c>
      <c r="O46" s="34">
        <v>15</v>
      </c>
      <c r="P46" s="34">
        <v>274</v>
      </c>
      <c r="Q46" s="35">
        <v>381607</v>
      </c>
      <c r="R46" s="35">
        <v>12102</v>
      </c>
      <c r="S46" s="69" t="s">
        <v>214</v>
      </c>
      <c r="T46" s="35">
        <v>5375</v>
      </c>
      <c r="U46" s="10">
        <v>399084</v>
      </c>
      <c r="V46" s="35">
        <v>223162</v>
      </c>
      <c r="W46" s="35">
        <v>63807</v>
      </c>
      <c r="X46" s="35">
        <v>52355</v>
      </c>
      <c r="Y46" s="35">
        <v>59760</v>
      </c>
      <c r="Z46" s="10">
        <v>399084</v>
      </c>
      <c r="AA46" s="11">
        <v>28.60407110091743</v>
      </c>
      <c r="AB46" s="35">
        <v>12795</v>
      </c>
      <c r="AC46" s="35">
        <v>43739</v>
      </c>
      <c r="AD46" s="35">
        <v>4796</v>
      </c>
      <c r="AE46" s="35">
        <v>3820</v>
      </c>
      <c r="AF46" s="69" t="s">
        <v>214</v>
      </c>
      <c r="AG46" s="10">
        <v>52355</v>
      </c>
      <c r="AH46" s="11">
        <v>3.7525086009174311</v>
      </c>
      <c r="AI46" s="37">
        <v>1</v>
      </c>
      <c r="AJ46" s="65" t="s">
        <v>214</v>
      </c>
      <c r="AK46" s="37">
        <v>6.61</v>
      </c>
      <c r="AL46" s="12">
        <v>7.61</v>
      </c>
      <c r="AM46" s="38">
        <v>7</v>
      </c>
      <c r="AN46" s="38">
        <v>308</v>
      </c>
      <c r="AO46" s="38">
        <v>66</v>
      </c>
      <c r="AP46" s="33">
        <v>1320</v>
      </c>
      <c r="AQ46" s="33">
        <v>125</v>
      </c>
      <c r="AR46" s="39">
        <v>106</v>
      </c>
    </row>
    <row r="47" spans="1:44" s="22" customFormat="1" x14ac:dyDescent="0.25">
      <c r="A47" s="31" t="s">
        <v>207</v>
      </c>
      <c r="B47" s="32" t="s">
        <v>207</v>
      </c>
      <c r="C47" s="33">
        <v>3500</v>
      </c>
      <c r="D47" s="33">
        <v>1800</v>
      </c>
      <c r="E47" s="33">
        <v>1332</v>
      </c>
      <c r="F47" s="33">
        <v>628</v>
      </c>
      <c r="G47" s="8">
        <v>3760</v>
      </c>
      <c r="H47" s="9">
        <v>1.0742857142857143</v>
      </c>
      <c r="I47" s="64" t="s">
        <v>214</v>
      </c>
      <c r="J47" s="33">
        <v>278</v>
      </c>
      <c r="K47" s="33">
        <v>1168</v>
      </c>
      <c r="L47" s="33">
        <v>7918</v>
      </c>
      <c r="M47" s="9">
        <v>2.2622857142857145</v>
      </c>
      <c r="N47" s="34">
        <v>265</v>
      </c>
      <c r="O47" s="34">
        <v>18</v>
      </c>
      <c r="P47" s="34">
        <v>52</v>
      </c>
      <c r="Q47" s="35">
        <v>40963</v>
      </c>
      <c r="R47" s="35">
        <v>7500</v>
      </c>
      <c r="S47" s="35">
        <v>3277</v>
      </c>
      <c r="T47" s="69" t="s">
        <v>214</v>
      </c>
      <c r="U47" s="10">
        <v>51740</v>
      </c>
      <c r="V47" s="35">
        <v>30207</v>
      </c>
      <c r="W47" s="35">
        <v>4520</v>
      </c>
      <c r="X47" s="35">
        <v>11180</v>
      </c>
      <c r="Y47" s="35">
        <v>5833</v>
      </c>
      <c r="Z47" s="10">
        <v>51740</v>
      </c>
      <c r="AA47" s="11">
        <v>14.782857142857143</v>
      </c>
      <c r="AB47" s="69" t="s">
        <v>214</v>
      </c>
      <c r="AC47" s="35">
        <v>8344</v>
      </c>
      <c r="AD47" s="35">
        <v>2205</v>
      </c>
      <c r="AE47" s="35">
        <v>631</v>
      </c>
      <c r="AF47" s="69" t="s">
        <v>214</v>
      </c>
      <c r="AG47" s="10">
        <v>11180</v>
      </c>
      <c r="AH47" s="11">
        <v>3.1942857142857144</v>
      </c>
      <c r="AI47" s="65" t="s">
        <v>214</v>
      </c>
      <c r="AJ47" s="37">
        <v>1</v>
      </c>
      <c r="AK47" s="37">
        <v>1</v>
      </c>
      <c r="AL47" s="12">
        <v>2</v>
      </c>
      <c r="AM47" s="66" t="s">
        <v>214</v>
      </c>
      <c r="AN47" s="66" t="s">
        <v>214</v>
      </c>
      <c r="AO47" s="38">
        <v>49</v>
      </c>
      <c r="AP47" s="33">
        <v>55</v>
      </c>
      <c r="AQ47" s="33">
        <v>25</v>
      </c>
      <c r="AR47" s="39">
        <v>102</v>
      </c>
    </row>
    <row r="48" spans="1:44" s="22" customFormat="1" x14ac:dyDescent="0.25">
      <c r="A48" s="31" t="s">
        <v>74</v>
      </c>
      <c r="B48" s="32" t="s">
        <v>75</v>
      </c>
      <c r="C48" s="33">
        <v>216</v>
      </c>
      <c r="D48" s="64" t="s">
        <v>214</v>
      </c>
      <c r="E48" s="64" t="s">
        <v>214</v>
      </c>
      <c r="F48" s="33">
        <v>28</v>
      </c>
      <c r="G48" s="8">
        <v>28</v>
      </c>
      <c r="H48" s="9">
        <v>0.12962962962962962</v>
      </c>
      <c r="I48" s="64" t="s">
        <v>214</v>
      </c>
      <c r="J48" s="64" t="s">
        <v>214</v>
      </c>
      <c r="K48" s="33">
        <v>2309</v>
      </c>
      <c r="L48" s="33">
        <v>2788</v>
      </c>
      <c r="M48" s="9">
        <v>12.907407407407407</v>
      </c>
      <c r="N48" s="34">
        <v>20</v>
      </c>
      <c r="O48" s="34">
        <v>20</v>
      </c>
      <c r="P48" s="34">
        <v>15</v>
      </c>
      <c r="Q48" s="35">
        <v>4030</v>
      </c>
      <c r="R48" s="35">
        <v>6525</v>
      </c>
      <c r="S48" s="69" t="s">
        <v>214</v>
      </c>
      <c r="T48" s="35">
        <v>500</v>
      </c>
      <c r="U48" s="10">
        <v>11055</v>
      </c>
      <c r="V48" s="35">
        <v>4049</v>
      </c>
      <c r="W48" s="69" t="s">
        <v>214</v>
      </c>
      <c r="X48" s="35">
        <v>7775</v>
      </c>
      <c r="Y48" s="35">
        <v>2653</v>
      </c>
      <c r="Z48" s="10">
        <v>14477</v>
      </c>
      <c r="AA48" s="11">
        <v>67.023148148148152</v>
      </c>
      <c r="AB48" s="35">
        <v>4912</v>
      </c>
      <c r="AC48" s="35">
        <v>7061</v>
      </c>
      <c r="AD48" s="69" t="s">
        <v>214</v>
      </c>
      <c r="AE48" s="69" t="s">
        <v>214</v>
      </c>
      <c r="AF48" s="35">
        <v>714</v>
      </c>
      <c r="AG48" s="10">
        <v>7775</v>
      </c>
      <c r="AH48" s="11">
        <v>35.995370370370374</v>
      </c>
      <c r="AI48" s="65" t="s">
        <v>214</v>
      </c>
      <c r="AJ48" s="37">
        <v>0.25</v>
      </c>
      <c r="AK48" s="65" t="s">
        <v>214</v>
      </c>
      <c r="AL48" s="12">
        <v>0.25</v>
      </c>
      <c r="AM48" s="66" t="s">
        <v>214</v>
      </c>
      <c r="AN48" s="66" t="s">
        <v>214</v>
      </c>
      <c r="AO48" s="38">
        <v>10</v>
      </c>
      <c r="AP48" s="33">
        <v>30</v>
      </c>
      <c r="AQ48" s="33">
        <v>10</v>
      </c>
      <c r="AR48" s="71" t="s">
        <v>214</v>
      </c>
    </row>
    <row r="49" spans="1:44" s="22" customFormat="1" x14ac:dyDescent="0.25">
      <c r="A49" s="31" t="s">
        <v>76</v>
      </c>
      <c r="B49" s="32" t="s">
        <v>77</v>
      </c>
      <c r="C49" s="33">
        <v>131</v>
      </c>
      <c r="D49" s="33">
        <v>295</v>
      </c>
      <c r="E49" s="33">
        <v>316</v>
      </c>
      <c r="F49" s="33">
        <v>2023</v>
      </c>
      <c r="G49" s="8">
        <v>2634</v>
      </c>
      <c r="H49" s="9">
        <v>20.106870229007633</v>
      </c>
      <c r="I49" s="64" t="s">
        <v>214</v>
      </c>
      <c r="J49" s="64" t="s">
        <v>214</v>
      </c>
      <c r="K49" s="33">
        <v>21</v>
      </c>
      <c r="L49" s="33">
        <v>2181</v>
      </c>
      <c r="M49" s="9">
        <v>16.648854961832061</v>
      </c>
      <c r="N49" s="34">
        <v>26</v>
      </c>
      <c r="O49" s="34">
        <v>68</v>
      </c>
      <c r="P49" s="34">
        <v>48</v>
      </c>
      <c r="Q49" s="35">
        <v>5000</v>
      </c>
      <c r="R49" s="35">
        <v>7500</v>
      </c>
      <c r="S49" s="35">
        <v>3277</v>
      </c>
      <c r="T49" s="69" t="s">
        <v>214</v>
      </c>
      <c r="U49" s="10">
        <v>15777</v>
      </c>
      <c r="V49" s="36">
        <v>8058</v>
      </c>
      <c r="W49" s="36">
        <v>264</v>
      </c>
      <c r="X49" s="35">
        <v>1498</v>
      </c>
      <c r="Y49" s="36">
        <v>3376</v>
      </c>
      <c r="Z49" s="10">
        <v>13196</v>
      </c>
      <c r="AA49" s="11">
        <v>100.73282442748092</v>
      </c>
      <c r="AB49" s="69" t="s">
        <v>214</v>
      </c>
      <c r="AC49" s="35">
        <v>210</v>
      </c>
      <c r="AD49" s="35">
        <v>1070</v>
      </c>
      <c r="AE49" s="35">
        <v>218</v>
      </c>
      <c r="AF49" s="69" t="s">
        <v>214</v>
      </c>
      <c r="AG49" s="10">
        <v>1498</v>
      </c>
      <c r="AH49" s="11">
        <v>11.435114503816793</v>
      </c>
      <c r="AI49" s="65" t="s">
        <v>214</v>
      </c>
      <c r="AJ49" s="37">
        <v>0.38</v>
      </c>
      <c r="AK49" s="65" t="s">
        <v>214</v>
      </c>
      <c r="AL49" s="12">
        <v>0.38</v>
      </c>
      <c r="AM49" s="66" t="s">
        <v>214</v>
      </c>
      <c r="AN49" s="66" t="s">
        <v>214</v>
      </c>
      <c r="AO49" s="38">
        <v>15</v>
      </c>
      <c r="AP49" s="33">
        <v>41</v>
      </c>
      <c r="AQ49" s="33">
        <v>3</v>
      </c>
      <c r="AR49" s="71" t="s">
        <v>214</v>
      </c>
    </row>
    <row r="50" spans="1:44" s="22" customFormat="1" x14ac:dyDescent="0.25">
      <c r="A50" s="31" t="s">
        <v>78</v>
      </c>
      <c r="B50" s="32" t="s">
        <v>79</v>
      </c>
      <c r="C50" s="33">
        <v>255</v>
      </c>
      <c r="D50" s="64" t="s">
        <v>214</v>
      </c>
      <c r="E50" s="64" t="s">
        <v>214</v>
      </c>
      <c r="F50" s="64" t="s">
        <v>214</v>
      </c>
      <c r="G50" s="72" t="s">
        <v>214</v>
      </c>
      <c r="H50" s="73" t="s">
        <v>214</v>
      </c>
      <c r="I50" s="64" t="s">
        <v>214</v>
      </c>
      <c r="J50" s="64" t="s">
        <v>214</v>
      </c>
      <c r="K50" s="64" t="s">
        <v>214</v>
      </c>
      <c r="L50" s="64" t="s">
        <v>214</v>
      </c>
      <c r="M50" s="73" t="s">
        <v>214</v>
      </c>
      <c r="N50" s="67" t="s">
        <v>214</v>
      </c>
      <c r="O50" s="67" t="s">
        <v>214</v>
      </c>
      <c r="P50" s="67" t="s">
        <v>214</v>
      </c>
      <c r="Q50" s="69" t="s">
        <v>214</v>
      </c>
      <c r="R50" s="35">
        <v>9250</v>
      </c>
      <c r="S50" s="35">
        <v>3498</v>
      </c>
      <c r="T50" s="69" t="s">
        <v>214</v>
      </c>
      <c r="U50" s="10">
        <v>12748</v>
      </c>
      <c r="V50" s="36">
        <v>1719</v>
      </c>
      <c r="W50" s="36">
        <v>252</v>
      </c>
      <c r="X50" s="35">
        <v>1315</v>
      </c>
      <c r="Y50" s="36">
        <v>8765</v>
      </c>
      <c r="Z50" s="10">
        <v>12051</v>
      </c>
      <c r="AA50" s="11">
        <v>47.258823529411764</v>
      </c>
      <c r="AB50" s="69" t="s">
        <v>214</v>
      </c>
      <c r="AC50" s="35">
        <v>154</v>
      </c>
      <c r="AD50" s="35">
        <v>1122</v>
      </c>
      <c r="AE50" s="35">
        <v>39</v>
      </c>
      <c r="AF50" s="69" t="s">
        <v>214</v>
      </c>
      <c r="AG50" s="10">
        <v>1315</v>
      </c>
      <c r="AH50" s="11">
        <v>5.1568627450980395</v>
      </c>
      <c r="AI50" s="65" t="s">
        <v>214</v>
      </c>
      <c r="AJ50" s="37">
        <v>0.25</v>
      </c>
      <c r="AK50" s="65" t="s">
        <v>214</v>
      </c>
      <c r="AL50" s="12">
        <v>0.25</v>
      </c>
      <c r="AM50" s="66" t="s">
        <v>214</v>
      </c>
      <c r="AN50" s="66" t="s">
        <v>214</v>
      </c>
      <c r="AO50" s="66" t="s">
        <v>214</v>
      </c>
      <c r="AP50" s="64" t="s">
        <v>214</v>
      </c>
      <c r="AQ50" s="64" t="s">
        <v>214</v>
      </c>
      <c r="AR50" s="71" t="s">
        <v>214</v>
      </c>
    </row>
    <row r="51" spans="1:44" s="22" customFormat="1" x14ac:dyDescent="0.25">
      <c r="A51" s="31" t="s">
        <v>80</v>
      </c>
      <c r="B51" s="32" t="s">
        <v>81</v>
      </c>
      <c r="C51" s="33">
        <v>510</v>
      </c>
      <c r="D51" s="33">
        <v>1092</v>
      </c>
      <c r="E51" s="33">
        <v>1405</v>
      </c>
      <c r="F51" s="33">
        <v>291</v>
      </c>
      <c r="G51" s="8">
        <v>2788</v>
      </c>
      <c r="H51" s="9">
        <v>5.4666666666666668</v>
      </c>
      <c r="I51" s="64" t="s">
        <v>214</v>
      </c>
      <c r="J51" s="33">
        <v>27</v>
      </c>
      <c r="K51" s="33">
        <v>194</v>
      </c>
      <c r="L51" s="33">
        <v>6726</v>
      </c>
      <c r="M51" s="9">
        <v>13.188235294117646</v>
      </c>
      <c r="N51" s="34">
        <v>29</v>
      </c>
      <c r="O51" s="67" t="s">
        <v>214</v>
      </c>
      <c r="P51" s="34">
        <v>29</v>
      </c>
      <c r="Q51" s="69" t="s">
        <v>214</v>
      </c>
      <c r="R51" s="35">
        <v>7500</v>
      </c>
      <c r="S51" s="69" t="s">
        <v>214</v>
      </c>
      <c r="T51" s="35">
        <v>5116</v>
      </c>
      <c r="U51" s="10">
        <v>12616</v>
      </c>
      <c r="V51" s="36">
        <v>6028</v>
      </c>
      <c r="W51" s="68" t="s">
        <v>214</v>
      </c>
      <c r="X51" s="35">
        <v>5327</v>
      </c>
      <c r="Y51" s="36">
        <v>1261</v>
      </c>
      <c r="Z51" s="10">
        <v>12616</v>
      </c>
      <c r="AA51" s="11">
        <v>24.737254901960785</v>
      </c>
      <c r="AB51" s="35">
        <v>20000</v>
      </c>
      <c r="AC51" s="35">
        <v>2910</v>
      </c>
      <c r="AD51" s="35">
        <v>667</v>
      </c>
      <c r="AE51" s="69" t="s">
        <v>214</v>
      </c>
      <c r="AF51" s="35">
        <v>1750</v>
      </c>
      <c r="AG51" s="10">
        <v>5327</v>
      </c>
      <c r="AH51" s="11">
        <v>10.445098039215686</v>
      </c>
      <c r="AI51" s="65" t="s">
        <v>214</v>
      </c>
      <c r="AJ51" s="37">
        <v>0.38</v>
      </c>
      <c r="AK51" s="65" t="s">
        <v>214</v>
      </c>
      <c r="AL51" s="12">
        <v>0.38</v>
      </c>
      <c r="AM51" s="38">
        <v>13</v>
      </c>
      <c r="AN51" s="38">
        <v>572</v>
      </c>
      <c r="AO51" s="38">
        <v>11</v>
      </c>
      <c r="AP51" s="33">
        <v>56</v>
      </c>
      <c r="AQ51" s="33">
        <v>5</v>
      </c>
      <c r="AR51" s="39">
        <v>144</v>
      </c>
    </row>
    <row r="52" spans="1:44" s="22" customFormat="1" x14ac:dyDescent="0.25">
      <c r="A52" s="31" t="s">
        <v>82</v>
      </c>
      <c r="B52" s="32" t="s">
        <v>83</v>
      </c>
      <c r="C52" s="33">
        <v>1024</v>
      </c>
      <c r="D52" s="33">
        <v>501</v>
      </c>
      <c r="E52" s="33">
        <v>250</v>
      </c>
      <c r="F52" s="33">
        <v>512</v>
      </c>
      <c r="G52" s="8">
        <v>1263</v>
      </c>
      <c r="H52" s="9">
        <v>1.2333984375</v>
      </c>
      <c r="I52" s="64" t="s">
        <v>214</v>
      </c>
      <c r="J52" s="33">
        <v>6</v>
      </c>
      <c r="K52" s="33">
        <v>25</v>
      </c>
      <c r="L52" s="33">
        <v>2760</v>
      </c>
      <c r="M52" s="9">
        <v>2.6953125</v>
      </c>
      <c r="N52" s="67" t="s">
        <v>214</v>
      </c>
      <c r="O52" s="67" t="s">
        <v>214</v>
      </c>
      <c r="P52" s="34">
        <v>6</v>
      </c>
      <c r="Q52" s="35">
        <v>4313</v>
      </c>
      <c r="R52" s="35">
        <v>6250</v>
      </c>
      <c r="S52" s="69" t="s">
        <v>214</v>
      </c>
      <c r="T52" s="69" t="s">
        <v>214</v>
      </c>
      <c r="U52" s="10">
        <v>10563</v>
      </c>
      <c r="V52" s="36">
        <v>5997</v>
      </c>
      <c r="W52" s="36">
        <v>806</v>
      </c>
      <c r="X52" s="35">
        <v>377</v>
      </c>
      <c r="Y52" s="36">
        <v>3383</v>
      </c>
      <c r="Z52" s="10">
        <v>10563</v>
      </c>
      <c r="AA52" s="11">
        <v>10.3154296875</v>
      </c>
      <c r="AB52" s="35">
        <v>10000</v>
      </c>
      <c r="AC52" s="69" t="s">
        <v>214</v>
      </c>
      <c r="AD52" s="35">
        <v>352</v>
      </c>
      <c r="AE52" s="69" t="s">
        <v>214</v>
      </c>
      <c r="AF52" s="35">
        <v>25</v>
      </c>
      <c r="AG52" s="10">
        <v>377</v>
      </c>
      <c r="AH52" s="11">
        <v>0.3681640625</v>
      </c>
      <c r="AI52" s="65" t="s">
        <v>214</v>
      </c>
      <c r="AJ52" s="37">
        <v>0.5</v>
      </c>
      <c r="AK52" s="65" t="s">
        <v>214</v>
      </c>
      <c r="AL52" s="12">
        <v>0.5</v>
      </c>
      <c r="AM52" s="38">
        <v>4</v>
      </c>
      <c r="AN52" s="38">
        <v>48</v>
      </c>
      <c r="AO52" s="38">
        <v>20</v>
      </c>
      <c r="AP52" s="33">
        <v>40</v>
      </c>
      <c r="AQ52" s="33">
        <v>20</v>
      </c>
      <c r="AR52" s="39">
        <v>6</v>
      </c>
    </row>
    <row r="53" spans="1:44" s="22" customFormat="1" x14ac:dyDescent="0.25">
      <c r="A53" s="31" t="s">
        <v>84</v>
      </c>
      <c r="B53" s="32" t="s">
        <v>85</v>
      </c>
      <c r="C53" s="33">
        <v>1271</v>
      </c>
      <c r="D53" s="33">
        <v>1154</v>
      </c>
      <c r="E53" s="33">
        <v>1018</v>
      </c>
      <c r="F53" s="33">
        <v>42</v>
      </c>
      <c r="G53" s="8">
        <v>2214</v>
      </c>
      <c r="H53" s="9">
        <v>1.7419354838709677</v>
      </c>
      <c r="I53" s="64" t="s">
        <v>214</v>
      </c>
      <c r="J53" s="33">
        <v>30</v>
      </c>
      <c r="K53" s="33">
        <v>1700</v>
      </c>
      <c r="L53" s="33">
        <v>10377</v>
      </c>
      <c r="M53" s="9">
        <v>8.1644374508261208</v>
      </c>
      <c r="N53" s="34">
        <v>86</v>
      </c>
      <c r="O53" s="34">
        <v>64</v>
      </c>
      <c r="P53" s="34">
        <v>11</v>
      </c>
      <c r="Q53" s="35">
        <v>58534</v>
      </c>
      <c r="R53" s="35">
        <v>22500</v>
      </c>
      <c r="S53" s="69" t="s">
        <v>214</v>
      </c>
      <c r="T53" s="69" t="s">
        <v>214</v>
      </c>
      <c r="U53" s="10">
        <v>81034</v>
      </c>
      <c r="V53" s="36">
        <v>29412</v>
      </c>
      <c r="W53" s="36">
        <v>5123</v>
      </c>
      <c r="X53" s="35">
        <v>15455</v>
      </c>
      <c r="Y53" s="36">
        <v>16758</v>
      </c>
      <c r="Z53" s="10">
        <v>66748</v>
      </c>
      <c r="AA53" s="11">
        <v>52.516129032258064</v>
      </c>
      <c r="AB53" s="69" t="s">
        <v>214</v>
      </c>
      <c r="AC53" s="35">
        <v>14065</v>
      </c>
      <c r="AD53" s="35">
        <v>490</v>
      </c>
      <c r="AE53" s="69" t="s">
        <v>214</v>
      </c>
      <c r="AF53" s="35">
        <v>900</v>
      </c>
      <c r="AG53" s="10">
        <v>15455</v>
      </c>
      <c r="AH53" s="11">
        <v>12.159716758457908</v>
      </c>
      <c r="AI53" s="65" t="s">
        <v>214</v>
      </c>
      <c r="AJ53" s="37">
        <v>1</v>
      </c>
      <c r="AK53" s="37">
        <v>2</v>
      </c>
      <c r="AL53" s="12">
        <v>3</v>
      </c>
      <c r="AM53" s="66" t="s">
        <v>214</v>
      </c>
      <c r="AN53" s="66" t="s">
        <v>214</v>
      </c>
      <c r="AO53" s="38">
        <v>35</v>
      </c>
      <c r="AP53" s="33">
        <v>64</v>
      </c>
      <c r="AQ53" s="33">
        <v>3</v>
      </c>
      <c r="AR53" s="39">
        <v>1</v>
      </c>
    </row>
    <row r="54" spans="1:44" s="22" customFormat="1" x14ac:dyDescent="0.25">
      <c r="A54" s="31" t="s">
        <v>86</v>
      </c>
      <c r="B54" s="32" t="s">
        <v>87</v>
      </c>
      <c r="C54" s="33">
        <v>600</v>
      </c>
      <c r="D54" s="64" t="s">
        <v>214</v>
      </c>
      <c r="E54" s="64" t="s">
        <v>214</v>
      </c>
      <c r="F54" s="33">
        <v>3686</v>
      </c>
      <c r="G54" s="8">
        <v>3686</v>
      </c>
      <c r="H54" s="9">
        <v>6.1433333333333335</v>
      </c>
      <c r="I54" s="64" t="s">
        <v>214</v>
      </c>
      <c r="J54" s="33">
        <v>39</v>
      </c>
      <c r="K54" s="33">
        <v>157</v>
      </c>
      <c r="L54" s="33">
        <v>7802</v>
      </c>
      <c r="M54" s="9">
        <v>13.003333333333334</v>
      </c>
      <c r="N54" s="34">
        <v>157</v>
      </c>
      <c r="O54" s="34">
        <v>59</v>
      </c>
      <c r="P54" s="34">
        <v>32</v>
      </c>
      <c r="Q54" s="35">
        <v>19200</v>
      </c>
      <c r="R54" s="35">
        <v>7500</v>
      </c>
      <c r="S54" s="69" t="s">
        <v>214</v>
      </c>
      <c r="T54" s="35">
        <v>3000</v>
      </c>
      <c r="U54" s="10">
        <v>29700</v>
      </c>
      <c r="V54" s="36">
        <v>13725</v>
      </c>
      <c r="W54" s="36">
        <v>1545</v>
      </c>
      <c r="X54" s="35">
        <v>1455</v>
      </c>
      <c r="Y54" s="36">
        <v>9899</v>
      </c>
      <c r="Z54" s="10">
        <v>26624</v>
      </c>
      <c r="AA54" s="11">
        <v>44.373333333333335</v>
      </c>
      <c r="AB54" s="69" t="s">
        <v>214</v>
      </c>
      <c r="AC54" s="35">
        <v>693</v>
      </c>
      <c r="AD54" s="35">
        <v>710</v>
      </c>
      <c r="AE54" s="69" t="s">
        <v>214</v>
      </c>
      <c r="AF54" s="35">
        <v>52</v>
      </c>
      <c r="AG54" s="10">
        <v>1455</v>
      </c>
      <c r="AH54" s="11">
        <v>2.4249999999999998</v>
      </c>
      <c r="AI54" s="65" t="s">
        <v>214</v>
      </c>
      <c r="AJ54" s="37">
        <v>0.7</v>
      </c>
      <c r="AK54" s="65" t="s">
        <v>214</v>
      </c>
      <c r="AL54" s="12">
        <v>0.7</v>
      </c>
      <c r="AM54" s="38">
        <v>2</v>
      </c>
      <c r="AN54" s="38">
        <v>200</v>
      </c>
      <c r="AO54" s="38">
        <v>28</v>
      </c>
      <c r="AP54" s="33">
        <v>80</v>
      </c>
      <c r="AQ54" s="33">
        <v>10</v>
      </c>
      <c r="AR54" s="71" t="s">
        <v>214</v>
      </c>
    </row>
    <row r="55" spans="1:44" s="22" customFormat="1" x14ac:dyDescent="0.25">
      <c r="A55" s="31" t="s">
        <v>88</v>
      </c>
      <c r="B55" s="32" t="s">
        <v>89</v>
      </c>
      <c r="C55" s="33">
        <v>213</v>
      </c>
      <c r="D55" s="33">
        <v>35</v>
      </c>
      <c r="E55" s="33">
        <v>50</v>
      </c>
      <c r="F55" s="33">
        <v>42</v>
      </c>
      <c r="G55" s="8">
        <v>127</v>
      </c>
      <c r="H55" s="9">
        <v>0.59624413145539901</v>
      </c>
      <c r="I55" s="64" t="s">
        <v>214</v>
      </c>
      <c r="J55" s="64" t="s">
        <v>214</v>
      </c>
      <c r="K55" s="33">
        <v>113</v>
      </c>
      <c r="L55" s="33">
        <v>580</v>
      </c>
      <c r="M55" s="9">
        <v>2.723004694835681</v>
      </c>
      <c r="N55" s="34">
        <v>40</v>
      </c>
      <c r="O55" s="67" t="s">
        <v>214</v>
      </c>
      <c r="P55" s="34">
        <v>5</v>
      </c>
      <c r="Q55" s="69" t="s">
        <v>214</v>
      </c>
      <c r="R55" s="35">
        <v>5000</v>
      </c>
      <c r="S55" s="69" t="s">
        <v>214</v>
      </c>
      <c r="T55" s="35">
        <v>756</v>
      </c>
      <c r="U55" s="10">
        <v>5756</v>
      </c>
      <c r="V55" s="36">
        <v>3832</v>
      </c>
      <c r="W55" s="36">
        <v>150</v>
      </c>
      <c r="X55" s="35">
        <v>1258</v>
      </c>
      <c r="Y55" s="36">
        <v>516</v>
      </c>
      <c r="Z55" s="10">
        <v>5756</v>
      </c>
      <c r="AA55" s="11">
        <v>27.023474178403756</v>
      </c>
      <c r="AB55" s="69" t="s">
        <v>214</v>
      </c>
      <c r="AC55" s="35">
        <v>865</v>
      </c>
      <c r="AD55" s="35">
        <v>393</v>
      </c>
      <c r="AE55" s="69" t="s">
        <v>214</v>
      </c>
      <c r="AF55" s="69" t="s">
        <v>214</v>
      </c>
      <c r="AG55" s="10">
        <v>1258</v>
      </c>
      <c r="AH55" s="11">
        <v>5.9061032863849769</v>
      </c>
      <c r="AI55" s="65" t="s">
        <v>214</v>
      </c>
      <c r="AJ55" s="37">
        <v>0.38</v>
      </c>
      <c r="AK55" s="65" t="s">
        <v>214</v>
      </c>
      <c r="AL55" s="12">
        <v>0.38</v>
      </c>
      <c r="AM55" s="66" t="s">
        <v>214</v>
      </c>
      <c r="AN55" s="66" t="s">
        <v>214</v>
      </c>
      <c r="AO55" s="38">
        <v>15</v>
      </c>
      <c r="AP55" s="33">
        <v>9</v>
      </c>
      <c r="AQ55" s="33">
        <v>8</v>
      </c>
      <c r="AR55" s="71" t="s">
        <v>214</v>
      </c>
    </row>
    <row r="56" spans="1:44" s="22" customFormat="1" x14ac:dyDescent="0.25">
      <c r="A56" s="31" t="s">
        <v>90</v>
      </c>
      <c r="B56" s="32" t="s">
        <v>91</v>
      </c>
      <c r="C56" s="33">
        <v>119</v>
      </c>
      <c r="D56" s="64" t="s">
        <v>214</v>
      </c>
      <c r="E56" s="64" t="s">
        <v>214</v>
      </c>
      <c r="F56" s="33">
        <v>1440</v>
      </c>
      <c r="G56" s="8">
        <v>1440</v>
      </c>
      <c r="H56" s="9">
        <v>12.100840336134453</v>
      </c>
      <c r="I56" s="64" t="s">
        <v>214</v>
      </c>
      <c r="J56" s="64" t="s">
        <v>214</v>
      </c>
      <c r="K56" s="33">
        <v>572</v>
      </c>
      <c r="L56" s="33">
        <v>1707</v>
      </c>
      <c r="M56" s="9">
        <v>14.344537815126051</v>
      </c>
      <c r="N56" s="67" t="s">
        <v>214</v>
      </c>
      <c r="O56" s="67" t="s">
        <v>214</v>
      </c>
      <c r="P56" s="67" t="s">
        <v>214</v>
      </c>
      <c r="Q56" s="35">
        <v>915</v>
      </c>
      <c r="R56" s="35">
        <v>5000</v>
      </c>
      <c r="S56" s="35">
        <v>273</v>
      </c>
      <c r="T56" s="69" t="s">
        <v>214</v>
      </c>
      <c r="U56" s="10">
        <v>6188</v>
      </c>
      <c r="V56" s="68" t="s">
        <v>214</v>
      </c>
      <c r="W56" s="68" t="s">
        <v>214</v>
      </c>
      <c r="X56" s="35">
        <v>4485</v>
      </c>
      <c r="Y56" s="36">
        <v>1703</v>
      </c>
      <c r="Z56" s="10">
        <v>6188</v>
      </c>
      <c r="AA56" s="11">
        <v>52</v>
      </c>
      <c r="AB56" s="69" t="s">
        <v>214</v>
      </c>
      <c r="AC56" s="35">
        <v>2866</v>
      </c>
      <c r="AD56" s="35">
        <v>1619</v>
      </c>
      <c r="AE56" s="69" t="s">
        <v>214</v>
      </c>
      <c r="AF56" s="69" t="s">
        <v>214</v>
      </c>
      <c r="AG56" s="10">
        <v>4485</v>
      </c>
      <c r="AH56" s="11">
        <v>37.689075630252098</v>
      </c>
      <c r="AI56" s="65" t="s">
        <v>214</v>
      </c>
      <c r="AJ56" s="37">
        <v>0</v>
      </c>
      <c r="AK56" s="65" t="s">
        <v>214</v>
      </c>
      <c r="AL56" s="12">
        <v>0</v>
      </c>
      <c r="AM56" s="66" t="s">
        <v>214</v>
      </c>
      <c r="AN56" s="66" t="s">
        <v>214</v>
      </c>
      <c r="AO56" s="38">
        <v>45</v>
      </c>
      <c r="AP56" s="33">
        <v>40</v>
      </c>
      <c r="AQ56" s="33">
        <v>10</v>
      </c>
      <c r="AR56" s="71" t="s">
        <v>214</v>
      </c>
    </row>
    <row r="57" spans="1:44" s="22" customFormat="1" x14ac:dyDescent="0.25">
      <c r="A57" s="31" t="s">
        <v>92</v>
      </c>
      <c r="B57" s="32" t="s">
        <v>93</v>
      </c>
      <c r="C57" s="33">
        <v>700</v>
      </c>
      <c r="D57" s="33">
        <v>3839</v>
      </c>
      <c r="E57" s="33">
        <v>2820</v>
      </c>
      <c r="F57" s="33">
        <v>217</v>
      </c>
      <c r="G57" s="8">
        <v>6876</v>
      </c>
      <c r="H57" s="9">
        <v>9.8228571428571421</v>
      </c>
      <c r="I57" s="64" t="s">
        <v>214</v>
      </c>
      <c r="J57" s="33">
        <v>82</v>
      </c>
      <c r="K57" s="33">
        <v>382</v>
      </c>
      <c r="L57" s="33">
        <v>8904</v>
      </c>
      <c r="M57" s="9">
        <v>12.72</v>
      </c>
      <c r="N57" s="34">
        <v>489</v>
      </c>
      <c r="O57" s="34">
        <v>49</v>
      </c>
      <c r="P57" s="34">
        <v>1</v>
      </c>
      <c r="Q57" s="69" t="s">
        <v>214</v>
      </c>
      <c r="R57" s="35">
        <v>10050</v>
      </c>
      <c r="S57" s="69" t="s">
        <v>214</v>
      </c>
      <c r="T57" s="35">
        <v>9324</v>
      </c>
      <c r="U57" s="10">
        <v>19374</v>
      </c>
      <c r="V57" s="36">
        <v>3765</v>
      </c>
      <c r="W57" s="68" t="s">
        <v>214</v>
      </c>
      <c r="X57" s="35">
        <v>4132</v>
      </c>
      <c r="Y57" s="36">
        <v>8855</v>
      </c>
      <c r="Z57" s="10">
        <v>16752</v>
      </c>
      <c r="AA57" s="11">
        <v>23.931428571428572</v>
      </c>
      <c r="AB57" s="69" t="s">
        <v>214</v>
      </c>
      <c r="AC57" s="35">
        <v>3583</v>
      </c>
      <c r="AD57" s="69" t="s">
        <v>214</v>
      </c>
      <c r="AE57" s="35">
        <v>549</v>
      </c>
      <c r="AF57" s="69" t="s">
        <v>214</v>
      </c>
      <c r="AG57" s="10">
        <v>4132</v>
      </c>
      <c r="AH57" s="11">
        <v>5.902857142857143</v>
      </c>
      <c r="AI57" s="65" t="s">
        <v>214</v>
      </c>
      <c r="AJ57" s="37">
        <v>0.37</v>
      </c>
      <c r="AK57" s="65" t="s">
        <v>214</v>
      </c>
      <c r="AL57" s="12">
        <v>0.37</v>
      </c>
      <c r="AM57" s="38">
        <v>6</v>
      </c>
      <c r="AN57" s="38">
        <v>1300</v>
      </c>
      <c r="AO57" s="38">
        <v>30</v>
      </c>
      <c r="AP57" s="33">
        <v>65</v>
      </c>
      <c r="AQ57" s="33">
        <v>10</v>
      </c>
      <c r="AR57" s="39">
        <v>4</v>
      </c>
    </row>
    <row r="58" spans="1:44" s="22" customFormat="1" x14ac:dyDescent="0.25">
      <c r="A58" s="31" t="s">
        <v>94</v>
      </c>
      <c r="B58" s="32" t="s">
        <v>95</v>
      </c>
      <c r="C58" s="33">
        <v>3600</v>
      </c>
      <c r="D58" s="64" t="s">
        <v>214</v>
      </c>
      <c r="E58" s="64" t="s">
        <v>214</v>
      </c>
      <c r="F58" s="33">
        <v>9959</v>
      </c>
      <c r="G58" s="8">
        <v>9959</v>
      </c>
      <c r="H58" s="9">
        <v>2.7663888888888888</v>
      </c>
      <c r="I58" s="64" t="s">
        <v>214</v>
      </c>
      <c r="J58" s="33">
        <v>232</v>
      </c>
      <c r="K58" s="33">
        <v>823</v>
      </c>
      <c r="L58" s="33">
        <v>11855</v>
      </c>
      <c r="M58" s="9">
        <v>3.2930555555555556</v>
      </c>
      <c r="N58" s="34">
        <v>1362</v>
      </c>
      <c r="O58" s="34">
        <v>5</v>
      </c>
      <c r="P58" s="34">
        <v>72</v>
      </c>
      <c r="Q58" s="35">
        <v>94562</v>
      </c>
      <c r="R58" s="35">
        <v>35300</v>
      </c>
      <c r="S58" s="69" t="s">
        <v>214</v>
      </c>
      <c r="T58" s="69" t="s">
        <v>214</v>
      </c>
      <c r="U58" s="10">
        <v>129862</v>
      </c>
      <c r="V58" s="36">
        <v>67972</v>
      </c>
      <c r="W58" s="36">
        <v>17761</v>
      </c>
      <c r="X58" s="35">
        <v>22118</v>
      </c>
      <c r="Y58" s="36">
        <v>20194</v>
      </c>
      <c r="Z58" s="10">
        <v>128045</v>
      </c>
      <c r="AA58" s="11">
        <v>35.568055555555553</v>
      </c>
      <c r="AB58" s="35">
        <v>67972</v>
      </c>
      <c r="AC58" s="35">
        <v>18073</v>
      </c>
      <c r="AD58" s="35">
        <v>1911</v>
      </c>
      <c r="AE58" s="35">
        <v>487</v>
      </c>
      <c r="AF58" s="35">
        <v>1647</v>
      </c>
      <c r="AG58" s="10">
        <v>22118</v>
      </c>
      <c r="AH58" s="11">
        <v>6.1438888888888892</v>
      </c>
      <c r="AI58" s="65" t="s">
        <v>214</v>
      </c>
      <c r="AJ58" s="37">
        <v>1</v>
      </c>
      <c r="AK58" s="37">
        <v>1</v>
      </c>
      <c r="AL58" s="12">
        <v>2</v>
      </c>
      <c r="AM58" s="38">
        <v>3</v>
      </c>
      <c r="AN58" s="38">
        <v>112</v>
      </c>
      <c r="AO58" s="38">
        <v>40</v>
      </c>
      <c r="AP58" s="33">
        <v>150</v>
      </c>
      <c r="AQ58" s="33">
        <v>30</v>
      </c>
      <c r="AR58" s="39">
        <v>53</v>
      </c>
    </row>
    <row r="59" spans="1:44" s="22" customFormat="1" x14ac:dyDescent="0.25">
      <c r="A59" s="31" t="s">
        <v>96</v>
      </c>
      <c r="B59" s="32" t="s">
        <v>97</v>
      </c>
      <c r="C59" s="33">
        <v>350</v>
      </c>
      <c r="D59" s="33">
        <v>10</v>
      </c>
      <c r="E59" s="33">
        <v>18</v>
      </c>
      <c r="F59" s="33">
        <v>33</v>
      </c>
      <c r="G59" s="8">
        <v>61</v>
      </c>
      <c r="H59" s="9">
        <v>0.17428571428571429</v>
      </c>
      <c r="I59" s="64" t="s">
        <v>214</v>
      </c>
      <c r="J59" s="33">
        <v>41</v>
      </c>
      <c r="K59" s="33">
        <v>45</v>
      </c>
      <c r="L59" s="33">
        <v>6578</v>
      </c>
      <c r="M59" s="9">
        <v>18.794285714285714</v>
      </c>
      <c r="N59" s="34">
        <v>218</v>
      </c>
      <c r="O59" s="34">
        <v>96</v>
      </c>
      <c r="P59" s="34">
        <v>13</v>
      </c>
      <c r="Q59" s="69" t="s">
        <v>214</v>
      </c>
      <c r="R59" s="35">
        <v>5300</v>
      </c>
      <c r="S59" s="69" t="s">
        <v>214</v>
      </c>
      <c r="T59" s="35">
        <v>1071</v>
      </c>
      <c r="U59" s="10">
        <v>6371</v>
      </c>
      <c r="V59" s="35">
        <v>3463</v>
      </c>
      <c r="W59" s="35">
        <v>784</v>
      </c>
      <c r="X59" s="35">
        <v>1681</v>
      </c>
      <c r="Y59" s="35">
        <v>334</v>
      </c>
      <c r="Z59" s="10">
        <v>6262</v>
      </c>
      <c r="AA59" s="11">
        <v>17.89142857142857</v>
      </c>
      <c r="AB59" s="69" t="s">
        <v>214</v>
      </c>
      <c r="AC59" s="35">
        <v>674</v>
      </c>
      <c r="AD59" s="35">
        <v>197</v>
      </c>
      <c r="AE59" s="35">
        <v>638</v>
      </c>
      <c r="AF59" s="35">
        <v>172</v>
      </c>
      <c r="AG59" s="10">
        <v>1681</v>
      </c>
      <c r="AH59" s="11">
        <v>4.8028571428571425</v>
      </c>
      <c r="AI59" s="65" t="s">
        <v>214</v>
      </c>
      <c r="AJ59" s="37">
        <v>0.25</v>
      </c>
      <c r="AK59" s="65" t="s">
        <v>214</v>
      </c>
      <c r="AL59" s="12">
        <v>0.25</v>
      </c>
      <c r="AM59" s="38">
        <v>5</v>
      </c>
      <c r="AN59" s="38">
        <v>25</v>
      </c>
      <c r="AO59" s="38">
        <v>10</v>
      </c>
      <c r="AP59" s="33">
        <v>25</v>
      </c>
      <c r="AQ59" s="33">
        <v>10</v>
      </c>
      <c r="AR59" s="39">
        <v>6</v>
      </c>
    </row>
    <row r="60" spans="1:44" s="22" customFormat="1" x14ac:dyDescent="0.25">
      <c r="A60" s="31" t="s">
        <v>98</v>
      </c>
      <c r="B60" s="32" t="s">
        <v>99</v>
      </c>
      <c r="C60" s="33">
        <v>345</v>
      </c>
      <c r="D60" s="64" t="s">
        <v>214</v>
      </c>
      <c r="E60" s="64" t="s">
        <v>214</v>
      </c>
      <c r="F60" s="64" t="s">
        <v>214</v>
      </c>
      <c r="G60" s="72" t="s">
        <v>214</v>
      </c>
      <c r="H60" s="73" t="s">
        <v>214</v>
      </c>
      <c r="I60" s="64" t="s">
        <v>214</v>
      </c>
      <c r="J60" s="64" t="s">
        <v>214</v>
      </c>
      <c r="K60" s="64" t="s">
        <v>214</v>
      </c>
      <c r="L60" s="64" t="s">
        <v>214</v>
      </c>
      <c r="M60" s="73" t="s">
        <v>214</v>
      </c>
      <c r="N60" s="67" t="s">
        <v>214</v>
      </c>
      <c r="O60" s="67" t="s">
        <v>214</v>
      </c>
      <c r="P60" s="67" t="s">
        <v>214</v>
      </c>
      <c r="Q60" s="69" t="s">
        <v>214</v>
      </c>
      <c r="R60" s="35">
        <v>5000</v>
      </c>
      <c r="S60" s="35">
        <v>3500</v>
      </c>
      <c r="T60" s="69" t="s">
        <v>214</v>
      </c>
      <c r="U60" s="10">
        <v>8500</v>
      </c>
      <c r="V60" s="36">
        <v>4207</v>
      </c>
      <c r="W60" s="36">
        <v>1023</v>
      </c>
      <c r="X60" s="35">
        <v>818</v>
      </c>
      <c r="Y60" s="36">
        <v>2095</v>
      </c>
      <c r="Z60" s="10">
        <v>8143</v>
      </c>
      <c r="AA60" s="11">
        <v>23.602898550724639</v>
      </c>
      <c r="AB60" s="69" t="s">
        <v>214</v>
      </c>
      <c r="AC60" s="35">
        <v>708</v>
      </c>
      <c r="AD60" s="35">
        <v>110</v>
      </c>
      <c r="AE60" s="69" t="s">
        <v>214</v>
      </c>
      <c r="AF60" s="69" t="s">
        <v>214</v>
      </c>
      <c r="AG60" s="10">
        <v>818</v>
      </c>
      <c r="AH60" s="11">
        <v>2.371014492753623</v>
      </c>
      <c r="AI60" s="65" t="s">
        <v>214</v>
      </c>
      <c r="AJ60" s="37">
        <v>0.75</v>
      </c>
      <c r="AK60" s="65" t="s">
        <v>214</v>
      </c>
      <c r="AL60" s="12">
        <v>0.75</v>
      </c>
      <c r="AM60" s="38">
        <v>4</v>
      </c>
      <c r="AN60" s="38">
        <v>240</v>
      </c>
      <c r="AO60" s="38">
        <v>30</v>
      </c>
      <c r="AP60" s="33">
        <v>25</v>
      </c>
      <c r="AQ60" s="33">
        <v>70</v>
      </c>
      <c r="AR60" s="71" t="s">
        <v>214</v>
      </c>
    </row>
    <row r="61" spans="1:44" s="22" customFormat="1" x14ac:dyDescent="0.25">
      <c r="A61" s="31" t="s">
        <v>100</v>
      </c>
      <c r="B61" s="32" t="s">
        <v>101</v>
      </c>
      <c r="C61" s="33">
        <v>20240</v>
      </c>
      <c r="D61" s="33">
        <v>45928</v>
      </c>
      <c r="E61" s="33">
        <v>30993</v>
      </c>
      <c r="F61" s="33">
        <v>5506</v>
      </c>
      <c r="G61" s="8">
        <v>82427</v>
      </c>
      <c r="H61" s="9">
        <v>4.0724802371541502</v>
      </c>
      <c r="I61" s="33">
        <v>143</v>
      </c>
      <c r="J61" s="33">
        <v>366</v>
      </c>
      <c r="K61" s="33">
        <v>2627</v>
      </c>
      <c r="L61" s="33">
        <v>24799</v>
      </c>
      <c r="M61" s="9">
        <v>1.2252470355731224</v>
      </c>
      <c r="N61" s="34">
        <v>817</v>
      </c>
      <c r="O61" s="34">
        <v>66</v>
      </c>
      <c r="P61" s="34">
        <v>102</v>
      </c>
      <c r="Q61" s="35">
        <v>229175</v>
      </c>
      <c r="R61" s="35">
        <v>15500</v>
      </c>
      <c r="S61" s="69" t="s">
        <v>214</v>
      </c>
      <c r="T61" s="35">
        <v>2000</v>
      </c>
      <c r="U61" s="10">
        <v>246675</v>
      </c>
      <c r="V61" s="36">
        <v>95200</v>
      </c>
      <c r="W61" s="36">
        <v>40900</v>
      </c>
      <c r="X61" s="35">
        <v>27700</v>
      </c>
      <c r="Y61" s="36">
        <v>67875</v>
      </c>
      <c r="Z61" s="10">
        <v>231675</v>
      </c>
      <c r="AA61" s="11">
        <v>11.44639328063241</v>
      </c>
      <c r="AB61" s="35">
        <v>12000</v>
      </c>
      <c r="AC61" s="35">
        <v>18000</v>
      </c>
      <c r="AD61" s="35">
        <v>8200</v>
      </c>
      <c r="AE61" s="35">
        <v>1500</v>
      </c>
      <c r="AF61" s="35">
        <v>0</v>
      </c>
      <c r="AG61" s="10">
        <v>27700</v>
      </c>
      <c r="AH61" s="11">
        <v>1.3685770750988142</v>
      </c>
      <c r="AI61" s="37">
        <v>1</v>
      </c>
      <c r="AJ61" s="65" t="s">
        <v>214</v>
      </c>
      <c r="AK61" s="37">
        <v>3</v>
      </c>
      <c r="AL61" s="12">
        <v>4</v>
      </c>
      <c r="AM61" s="38">
        <v>14</v>
      </c>
      <c r="AN61" s="38">
        <v>500</v>
      </c>
      <c r="AO61" s="38">
        <v>48</v>
      </c>
      <c r="AP61" s="33">
        <v>800</v>
      </c>
      <c r="AQ61" s="33">
        <v>50</v>
      </c>
      <c r="AR61" s="39">
        <v>90</v>
      </c>
    </row>
    <row r="62" spans="1:44" s="22" customFormat="1" x14ac:dyDescent="0.25">
      <c r="A62" s="31" t="s">
        <v>102</v>
      </c>
      <c r="B62" s="32" t="s">
        <v>103</v>
      </c>
      <c r="C62" s="33">
        <v>223</v>
      </c>
      <c r="D62" s="33">
        <v>1858</v>
      </c>
      <c r="E62" s="64" t="s">
        <v>214</v>
      </c>
      <c r="F62" s="33">
        <v>722</v>
      </c>
      <c r="G62" s="8">
        <v>2580</v>
      </c>
      <c r="H62" s="9">
        <v>11.5695067264574</v>
      </c>
      <c r="I62" s="64" t="s">
        <v>214</v>
      </c>
      <c r="J62" s="33">
        <v>57</v>
      </c>
      <c r="K62" s="33">
        <v>350</v>
      </c>
      <c r="L62" s="33">
        <v>7100</v>
      </c>
      <c r="M62" s="9">
        <v>31.838565022421523</v>
      </c>
      <c r="N62" s="34">
        <v>332</v>
      </c>
      <c r="O62" s="34">
        <v>50</v>
      </c>
      <c r="P62" s="34">
        <v>64</v>
      </c>
      <c r="Q62" s="35">
        <v>14040</v>
      </c>
      <c r="R62" s="35">
        <v>7500</v>
      </c>
      <c r="S62" s="69" t="s">
        <v>214</v>
      </c>
      <c r="T62" s="35">
        <v>152</v>
      </c>
      <c r="U62" s="10">
        <v>21692</v>
      </c>
      <c r="V62" s="35">
        <v>9329</v>
      </c>
      <c r="W62" s="35">
        <v>1992</v>
      </c>
      <c r="X62" s="35">
        <v>5833</v>
      </c>
      <c r="Y62" s="35">
        <v>3517</v>
      </c>
      <c r="Z62" s="10">
        <v>20671</v>
      </c>
      <c r="AA62" s="11">
        <v>92.695067264573993</v>
      </c>
      <c r="AB62" s="69" t="s">
        <v>214</v>
      </c>
      <c r="AC62" s="35">
        <v>3281</v>
      </c>
      <c r="AD62" s="35">
        <v>1103</v>
      </c>
      <c r="AE62" s="35">
        <v>1397</v>
      </c>
      <c r="AF62" s="35">
        <v>52</v>
      </c>
      <c r="AG62" s="10">
        <v>5833</v>
      </c>
      <c r="AH62" s="11">
        <v>26.156950672645738</v>
      </c>
      <c r="AI62" s="65" t="s">
        <v>214</v>
      </c>
      <c r="AJ62" s="37">
        <v>0.38</v>
      </c>
      <c r="AK62" s="37">
        <v>0.1</v>
      </c>
      <c r="AL62" s="12">
        <v>0.48</v>
      </c>
      <c r="AM62" s="38">
        <v>5</v>
      </c>
      <c r="AN62" s="38">
        <v>20</v>
      </c>
      <c r="AO62" s="38">
        <v>10</v>
      </c>
      <c r="AP62" s="33">
        <v>45</v>
      </c>
      <c r="AQ62" s="33">
        <v>10</v>
      </c>
      <c r="AR62" s="39">
        <v>1</v>
      </c>
    </row>
    <row r="63" spans="1:44" s="22" customFormat="1" x14ac:dyDescent="0.25">
      <c r="A63" s="31" t="s">
        <v>104</v>
      </c>
      <c r="B63" s="32" t="s">
        <v>105</v>
      </c>
      <c r="C63" s="33">
        <v>3000</v>
      </c>
      <c r="D63" s="33">
        <v>17550</v>
      </c>
      <c r="E63" s="33">
        <v>8869</v>
      </c>
      <c r="F63" s="33">
        <v>1959</v>
      </c>
      <c r="G63" s="8">
        <v>28378</v>
      </c>
      <c r="H63" s="9">
        <v>9.4593333333333334</v>
      </c>
      <c r="I63" s="33">
        <v>11</v>
      </c>
      <c r="J63" s="33">
        <v>323</v>
      </c>
      <c r="K63" s="33">
        <v>1604</v>
      </c>
      <c r="L63" s="33">
        <v>19847</v>
      </c>
      <c r="M63" s="9">
        <v>6.6156666666666668</v>
      </c>
      <c r="N63" s="34">
        <v>760</v>
      </c>
      <c r="O63" s="34">
        <v>27</v>
      </c>
      <c r="P63" s="34">
        <v>122</v>
      </c>
      <c r="Q63" s="35">
        <v>113851</v>
      </c>
      <c r="R63" s="35">
        <v>20526</v>
      </c>
      <c r="S63" s="69" t="s">
        <v>214</v>
      </c>
      <c r="T63" s="35">
        <v>3892</v>
      </c>
      <c r="U63" s="10">
        <v>138269</v>
      </c>
      <c r="V63" s="36">
        <v>62966</v>
      </c>
      <c r="W63" s="36">
        <v>16997</v>
      </c>
      <c r="X63" s="35">
        <v>26809</v>
      </c>
      <c r="Y63" s="36">
        <v>23469</v>
      </c>
      <c r="Z63" s="10">
        <v>130241</v>
      </c>
      <c r="AA63" s="11">
        <v>43.413666666666664</v>
      </c>
      <c r="AB63" s="69" t="s">
        <v>214</v>
      </c>
      <c r="AC63" s="35">
        <v>19277</v>
      </c>
      <c r="AD63" s="35">
        <v>5513</v>
      </c>
      <c r="AE63" s="35">
        <v>219</v>
      </c>
      <c r="AF63" s="35">
        <v>1800</v>
      </c>
      <c r="AG63" s="10">
        <v>26809</v>
      </c>
      <c r="AH63" s="11">
        <v>8.9363333333333337</v>
      </c>
      <c r="AI63" s="37">
        <v>1</v>
      </c>
      <c r="AJ63" s="65" t="s">
        <v>214</v>
      </c>
      <c r="AK63" s="37">
        <v>1.5</v>
      </c>
      <c r="AL63" s="12">
        <v>2.5</v>
      </c>
      <c r="AM63" s="38">
        <v>4</v>
      </c>
      <c r="AN63" s="38">
        <v>30</v>
      </c>
      <c r="AO63" s="38">
        <v>44</v>
      </c>
      <c r="AP63" s="33">
        <v>250</v>
      </c>
      <c r="AQ63" s="33">
        <v>75</v>
      </c>
      <c r="AR63" s="39">
        <v>11</v>
      </c>
    </row>
    <row r="64" spans="1:44" s="22" customFormat="1" x14ac:dyDescent="0.25">
      <c r="A64" s="31" t="s">
        <v>106</v>
      </c>
      <c r="B64" s="32" t="s">
        <v>107</v>
      </c>
      <c r="C64" s="33">
        <v>404</v>
      </c>
      <c r="D64" s="64" t="s">
        <v>214</v>
      </c>
      <c r="E64" s="64" t="s">
        <v>214</v>
      </c>
      <c r="F64" s="64" t="s">
        <v>214</v>
      </c>
      <c r="G64" s="72" t="s">
        <v>214</v>
      </c>
      <c r="H64" s="73" t="s">
        <v>214</v>
      </c>
      <c r="I64" s="64" t="s">
        <v>214</v>
      </c>
      <c r="J64" s="64" t="s">
        <v>214</v>
      </c>
      <c r="K64" s="33">
        <v>50</v>
      </c>
      <c r="L64" s="64" t="s">
        <v>214</v>
      </c>
      <c r="M64" s="73" t="s">
        <v>214</v>
      </c>
      <c r="N64" s="67" t="s">
        <v>214</v>
      </c>
      <c r="O64" s="67" t="s">
        <v>214</v>
      </c>
      <c r="P64" s="67" t="s">
        <v>214</v>
      </c>
      <c r="Q64" s="69" t="s">
        <v>214</v>
      </c>
      <c r="R64" s="35">
        <v>5000</v>
      </c>
      <c r="S64" s="69" t="s">
        <v>214</v>
      </c>
      <c r="T64" s="69" t="s">
        <v>214</v>
      </c>
      <c r="U64" s="10">
        <v>5000</v>
      </c>
      <c r="V64" s="35">
        <v>2579</v>
      </c>
      <c r="W64" s="35">
        <v>655</v>
      </c>
      <c r="X64" s="35">
        <v>1625</v>
      </c>
      <c r="Y64" s="35">
        <v>4170</v>
      </c>
      <c r="Z64" s="10">
        <v>9029</v>
      </c>
      <c r="AA64" s="11">
        <v>22.349009900990097</v>
      </c>
      <c r="AB64" s="69" t="s">
        <v>214</v>
      </c>
      <c r="AC64" s="35">
        <v>540</v>
      </c>
      <c r="AD64" s="35">
        <v>1085</v>
      </c>
      <c r="AE64" s="69" t="s">
        <v>214</v>
      </c>
      <c r="AF64" s="69" t="s">
        <v>214</v>
      </c>
      <c r="AG64" s="10">
        <v>1625</v>
      </c>
      <c r="AH64" s="11">
        <v>4.0222772277227721</v>
      </c>
      <c r="AI64" s="65" t="s">
        <v>214</v>
      </c>
      <c r="AJ64" s="37">
        <v>0.25</v>
      </c>
      <c r="AK64" s="65" t="s">
        <v>214</v>
      </c>
      <c r="AL64" s="12">
        <v>0.25</v>
      </c>
      <c r="AM64" s="66" t="s">
        <v>214</v>
      </c>
      <c r="AN64" s="66" t="s">
        <v>214</v>
      </c>
      <c r="AO64" s="38">
        <v>10</v>
      </c>
      <c r="AP64" s="33">
        <v>10</v>
      </c>
      <c r="AQ64" s="33">
        <v>10</v>
      </c>
      <c r="AR64" s="71" t="s">
        <v>214</v>
      </c>
    </row>
    <row r="65" spans="1:44" s="22" customFormat="1" x14ac:dyDescent="0.25">
      <c r="A65" s="31" t="s">
        <v>108</v>
      </c>
      <c r="B65" s="32" t="s">
        <v>109</v>
      </c>
      <c r="C65" s="33">
        <v>290</v>
      </c>
      <c r="D65" s="33">
        <v>896</v>
      </c>
      <c r="E65" s="33">
        <v>795</v>
      </c>
      <c r="F65" s="33">
        <v>420</v>
      </c>
      <c r="G65" s="8">
        <v>2111</v>
      </c>
      <c r="H65" s="9">
        <v>7.2793103448275858</v>
      </c>
      <c r="I65" s="64" t="s">
        <v>214</v>
      </c>
      <c r="J65" s="64" t="s">
        <v>214</v>
      </c>
      <c r="K65" s="33">
        <v>388</v>
      </c>
      <c r="L65" s="33">
        <v>5641</v>
      </c>
      <c r="M65" s="9">
        <v>19.451724137931034</v>
      </c>
      <c r="N65" s="34">
        <v>36</v>
      </c>
      <c r="O65" s="34">
        <v>38</v>
      </c>
      <c r="P65" s="34">
        <v>12</v>
      </c>
      <c r="Q65" s="35">
        <v>3500</v>
      </c>
      <c r="R65" s="35">
        <v>6500</v>
      </c>
      <c r="S65" s="35">
        <v>3277</v>
      </c>
      <c r="T65" s="35">
        <v>1558</v>
      </c>
      <c r="U65" s="10">
        <v>14835</v>
      </c>
      <c r="V65" s="35">
        <v>7790</v>
      </c>
      <c r="W65" s="35">
        <v>158</v>
      </c>
      <c r="X65" s="35">
        <v>2540</v>
      </c>
      <c r="Y65" s="35">
        <v>2569</v>
      </c>
      <c r="Z65" s="10">
        <v>13057</v>
      </c>
      <c r="AA65" s="11">
        <v>45.024137931034481</v>
      </c>
      <c r="AB65" s="35">
        <v>5327</v>
      </c>
      <c r="AC65" s="35">
        <v>1620</v>
      </c>
      <c r="AD65" s="35">
        <v>269</v>
      </c>
      <c r="AE65" s="35">
        <v>198</v>
      </c>
      <c r="AF65" s="35">
        <v>473</v>
      </c>
      <c r="AG65" s="10">
        <v>2560</v>
      </c>
      <c r="AH65" s="11">
        <v>8.8275862068965516</v>
      </c>
      <c r="AI65" s="65" t="s">
        <v>214</v>
      </c>
      <c r="AJ65" s="37">
        <v>0.45</v>
      </c>
      <c r="AK65" s="65" t="s">
        <v>214</v>
      </c>
      <c r="AL65" s="12">
        <v>0.45</v>
      </c>
      <c r="AM65" s="38">
        <v>15</v>
      </c>
      <c r="AN65" s="38">
        <v>104</v>
      </c>
      <c r="AO65" s="38">
        <v>42</v>
      </c>
      <c r="AP65" s="33">
        <v>150</v>
      </c>
      <c r="AQ65" s="33">
        <v>130</v>
      </c>
      <c r="AR65" s="39">
        <v>3</v>
      </c>
    </row>
    <row r="66" spans="1:44" s="22" customFormat="1" x14ac:dyDescent="0.25">
      <c r="A66" s="31" t="s">
        <v>110</v>
      </c>
      <c r="B66" s="32" t="s">
        <v>111</v>
      </c>
      <c r="C66" s="33">
        <v>490</v>
      </c>
      <c r="D66" s="33">
        <v>1000</v>
      </c>
      <c r="E66" s="64" t="s">
        <v>214</v>
      </c>
      <c r="F66" s="33">
        <v>265</v>
      </c>
      <c r="G66" s="8">
        <v>1265</v>
      </c>
      <c r="H66" s="9">
        <v>2.5816326530612246</v>
      </c>
      <c r="I66" s="64" t="s">
        <v>214</v>
      </c>
      <c r="J66" s="64" t="s">
        <v>214</v>
      </c>
      <c r="K66" s="64" t="s">
        <v>214</v>
      </c>
      <c r="L66" s="33">
        <v>787</v>
      </c>
      <c r="M66" s="9">
        <v>1.6061224489795918</v>
      </c>
      <c r="N66" s="67" t="s">
        <v>214</v>
      </c>
      <c r="O66" s="67" t="s">
        <v>214</v>
      </c>
      <c r="P66" s="34">
        <v>17</v>
      </c>
      <c r="Q66" s="35">
        <v>900</v>
      </c>
      <c r="R66" s="35">
        <v>5000</v>
      </c>
      <c r="S66" s="69" t="s">
        <v>214</v>
      </c>
      <c r="T66" s="69" t="s">
        <v>214</v>
      </c>
      <c r="U66" s="10">
        <v>5900</v>
      </c>
      <c r="V66" s="36">
        <v>3483</v>
      </c>
      <c r="W66" s="68" t="s">
        <v>214</v>
      </c>
      <c r="X66" s="35">
        <v>567</v>
      </c>
      <c r="Y66" s="36">
        <v>1850</v>
      </c>
      <c r="Z66" s="10">
        <v>5900</v>
      </c>
      <c r="AA66" s="11">
        <v>12.040816326530612</v>
      </c>
      <c r="AB66" s="69" t="s">
        <v>214</v>
      </c>
      <c r="AC66" s="69" t="s">
        <v>214</v>
      </c>
      <c r="AD66" s="35">
        <v>567</v>
      </c>
      <c r="AE66" s="69" t="s">
        <v>214</v>
      </c>
      <c r="AF66" s="69" t="s">
        <v>214</v>
      </c>
      <c r="AG66" s="10">
        <v>567</v>
      </c>
      <c r="AH66" s="11">
        <v>1.1571428571428573</v>
      </c>
      <c r="AI66" s="65" t="s">
        <v>214</v>
      </c>
      <c r="AJ66" s="37">
        <v>0.25</v>
      </c>
      <c r="AK66" s="65" t="s">
        <v>214</v>
      </c>
      <c r="AL66" s="12">
        <v>0.25</v>
      </c>
      <c r="AM66" s="66" t="s">
        <v>214</v>
      </c>
      <c r="AN66" s="66" t="s">
        <v>214</v>
      </c>
      <c r="AO66" s="38">
        <v>10</v>
      </c>
      <c r="AP66" s="33">
        <v>35</v>
      </c>
      <c r="AQ66" s="33">
        <v>17</v>
      </c>
      <c r="AR66" s="71" t="s">
        <v>214</v>
      </c>
    </row>
    <row r="67" spans="1:44" s="22" customFormat="1" x14ac:dyDescent="0.25">
      <c r="A67" s="31" t="s">
        <v>112</v>
      </c>
      <c r="B67" s="32" t="s">
        <v>113</v>
      </c>
      <c r="C67" s="33">
        <v>233</v>
      </c>
      <c r="D67" s="33">
        <v>150</v>
      </c>
      <c r="E67" s="33">
        <v>150</v>
      </c>
      <c r="F67" s="33">
        <v>34</v>
      </c>
      <c r="G67" s="8">
        <v>334</v>
      </c>
      <c r="H67" s="9">
        <v>1.4334763948497855</v>
      </c>
      <c r="I67" s="64" t="s">
        <v>214</v>
      </c>
      <c r="J67" s="64" t="s">
        <v>214</v>
      </c>
      <c r="K67" s="33">
        <v>45</v>
      </c>
      <c r="L67" s="33">
        <v>1642</v>
      </c>
      <c r="M67" s="9">
        <v>7.0472103004291844</v>
      </c>
      <c r="N67" s="34">
        <v>69</v>
      </c>
      <c r="O67" s="67" t="s">
        <v>214</v>
      </c>
      <c r="P67" s="34">
        <v>12</v>
      </c>
      <c r="Q67" s="35">
        <v>0</v>
      </c>
      <c r="R67" s="35">
        <v>5263</v>
      </c>
      <c r="S67" s="69" t="s">
        <v>214</v>
      </c>
      <c r="T67" s="35">
        <v>1174</v>
      </c>
      <c r="U67" s="10">
        <v>6437</v>
      </c>
      <c r="V67" s="36">
        <v>3107</v>
      </c>
      <c r="W67" s="36">
        <v>99</v>
      </c>
      <c r="X67" s="35">
        <v>1439</v>
      </c>
      <c r="Y67" s="36">
        <v>1781</v>
      </c>
      <c r="Z67" s="10">
        <v>6426</v>
      </c>
      <c r="AA67" s="11">
        <v>27.579399141630901</v>
      </c>
      <c r="AB67" s="69" t="s">
        <v>214</v>
      </c>
      <c r="AC67" s="35">
        <v>674</v>
      </c>
      <c r="AD67" s="35">
        <v>385</v>
      </c>
      <c r="AE67" s="69" t="s">
        <v>214</v>
      </c>
      <c r="AF67" s="35">
        <v>380</v>
      </c>
      <c r="AG67" s="10">
        <v>1439</v>
      </c>
      <c r="AH67" s="11">
        <v>6.1759656652360517</v>
      </c>
      <c r="AI67" s="65" t="s">
        <v>214</v>
      </c>
      <c r="AJ67" s="37">
        <v>0.38</v>
      </c>
      <c r="AK67" s="65" t="s">
        <v>214</v>
      </c>
      <c r="AL67" s="12">
        <v>0.38</v>
      </c>
      <c r="AM67" s="66" t="s">
        <v>214</v>
      </c>
      <c r="AN67" s="66" t="s">
        <v>214</v>
      </c>
      <c r="AO67" s="38">
        <v>12</v>
      </c>
      <c r="AP67" s="33">
        <v>20</v>
      </c>
      <c r="AQ67" s="33">
        <v>3</v>
      </c>
      <c r="AR67" s="71" t="s">
        <v>214</v>
      </c>
    </row>
    <row r="68" spans="1:44" s="22" customFormat="1" x14ac:dyDescent="0.25">
      <c r="A68" s="31" t="s">
        <v>114</v>
      </c>
      <c r="B68" s="32" t="s">
        <v>115</v>
      </c>
      <c r="C68" s="33">
        <v>459</v>
      </c>
      <c r="D68" s="33">
        <v>213</v>
      </c>
      <c r="E68" s="33">
        <v>144</v>
      </c>
      <c r="F68" s="33">
        <v>145</v>
      </c>
      <c r="G68" s="8">
        <v>502</v>
      </c>
      <c r="H68" s="9">
        <v>1.093681917211329</v>
      </c>
      <c r="I68" s="64" t="s">
        <v>214</v>
      </c>
      <c r="J68" s="64" t="s">
        <v>214</v>
      </c>
      <c r="K68" s="33">
        <v>10</v>
      </c>
      <c r="L68" s="33">
        <v>2290</v>
      </c>
      <c r="M68" s="9">
        <v>4.9891067538126359</v>
      </c>
      <c r="N68" s="34">
        <v>69</v>
      </c>
      <c r="O68" s="67" t="s">
        <v>214</v>
      </c>
      <c r="P68" s="34">
        <v>5</v>
      </c>
      <c r="Q68" s="35">
        <v>3033</v>
      </c>
      <c r="R68" s="35">
        <v>6250</v>
      </c>
      <c r="S68" s="69" t="s">
        <v>214</v>
      </c>
      <c r="T68" s="69" t="s">
        <v>214</v>
      </c>
      <c r="U68" s="10">
        <v>9283</v>
      </c>
      <c r="V68" s="36">
        <v>3210</v>
      </c>
      <c r="W68" s="36">
        <v>642</v>
      </c>
      <c r="X68" s="35">
        <v>379</v>
      </c>
      <c r="Y68" s="36">
        <v>5052</v>
      </c>
      <c r="Z68" s="10">
        <v>9283</v>
      </c>
      <c r="AA68" s="11">
        <v>20.224400871459697</v>
      </c>
      <c r="AB68" s="69" t="s">
        <v>214</v>
      </c>
      <c r="AC68" s="69" t="s">
        <v>214</v>
      </c>
      <c r="AD68" s="35">
        <v>379</v>
      </c>
      <c r="AE68" s="69" t="s">
        <v>214</v>
      </c>
      <c r="AF68" s="69" t="s">
        <v>214</v>
      </c>
      <c r="AG68" s="10">
        <v>379</v>
      </c>
      <c r="AH68" s="11">
        <v>0.82570806100217864</v>
      </c>
      <c r="AI68" s="65" t="s">
        <v>214</v>
      </c>
      <c r="AJ68" s="37">
        <v>0.25</v>
      </c>
      <c r="AK68" s="65" t="s">
        <v>214</v>
      </c>
      <c r="AL68" s="12">
        <v>0.25</v>
      </c>
      <c r="AM68" s="66" t="s">
        <v>214</v>
      </c>
      <c r="AN68" s="66" t="s">
        <v>214</v>
      </c>
      <c r="AO68" s="38">
        <v>10</v>
      </c>
      <c r="AP68" s="33">
        <v>35</v>
      </c>
      <c r="AQ68" s="33">
        <v>1</v>
      </c>
      <c r="AR68" s="39">
        <v>1</v>
      </c>
    </row>
    <row r="69" spans="1:44" s="22" customFormat="1" x14ac:dyDescent="0.25">
      <c r="A69" s="31" t="s">
        <v>116</v>
      </c>
      <c r="B69" s="32" t="s">
        <v>117</v>
      </c>
      <c r="C69" s="33">
        <v>650</v>
      </c>
      <c r="D69" s="33">
        <v>2000</v>
      </c>
      <c r="E69" s="64" t="s">
        <v>214</v>
      </c>
      <c r="F69" s="33">
        <v>750</v>
      </c>
      <c r="G69" s="8">
        <v>2750</v>
      </c>
      <c r="H69" s="9">
        <v>4.2307692307692308</v>
      </c>
      <c r="I69" s="64" t="s">
        <v>214</v>
      </c>
      <c r="J69" s="64" t="s">
        <v>214</v>
      </c>
      <c r="K69" s="33">
        <v>425</v>
      </c>
      <c r="L69" s="33">
        <v>3299</v>
      </c>
      <c r="M69" s="9">
        <v>5.0753846153846158</v>
      </c>
      <c r="N69" s="67" t="s">
        <v>214</v>
      </c>
      <c r="O69" s="34">
        <v>200</v>
      </c>
      <c r="P69" s="34">
        <v>6</v>
      </c>
      <c r="Q69" s="35">
        <v>2500</v>
      </c>
      <c r="R69" s="35">
        <v>7500</v>
      </c>
      <c r="S69" s="69" t="s">
        <v>214</v>
      </c>
      <c r="T69" s="35">
        <v>2500</v>
      </c>
      <c r="U69" s="10">
        <v>12500</v>
      </c>
      <c r="V69" s="36">
        <v>2200</v>
      </c>
      <c r="W69" s="68" t="s">
        <v>214</v>
      </c>
      <c r="X69" s="35">
        <v>9576</v>
      </c>
      <c r="Y69" s="36">
        <v>462</v>
      </c>
      <c r="Z69" s="10">
        <v>12238</v>
      </c>
      <c r="AA69" s="11">
        <v>18.827692307692306</v>
      </c>
      <c r="AB69" s="69" t="s">
        <v>214</v>
      </c>
      <c r="AC69" s="35">
        <v>6708</v>
      </c>
      <c r="AD69" s="35">
        <v>150</v>
      </c>
      <c r="AE69" s="35">
        <v>2718</v>
      </c>
      <c r="AF69" s="69" t="s">
        <v>214</v>
      </c>
      <c r="AG69" s="10">
        <v>9576</v>
      </c>
      <c r="AH69" s="11">
        <v>14.732307692307693</v>
      </c>
      <c r="AI69" s="65" t="s">
        <v>214</v>
      </c>
      <c r="AJ69" s="65" t="s">
        <v>214</v>
      </c>
      <c r="AK69" s="37">
        <v>1.7</v>
      </c>
      <c r="AL69" s="12">
        <v>1.7</v>
      </c>
      <c r="AM69" s="38">
        <v>3</v>
      </c>
      <c r="AN69" s="38">
        <v>200</v>
      </c>
      <c r="AO69" s="38">
        <v>32</v>
      </c>
      <c r="AP69" s="33">
        <v>150</v>
      </c>
      <c r="AQ69" s="33">
        <v>15</v>
      </c>
      <c r="AR69" s="39">
        <v>3</v>
      </c>
    </row>
    <row r="70" spans="1:44" s="22" customFormat="1" x14ac:dyDescent="0.25">
      <c r="A70" s="31" t="s">
        <v>118</v>
      </c>
      <c r="B70" s="32" t="s">
        <v>119</v>
      </c>
      <c r="C70" s="33">
        <v>800</v>
      </c>
      <c r="D70" s="33">
        <v>540</v>
      </c>
      <c r="E70" s="33">
        <v>15300</v>
      </c>
      <c r="F70" s="33">
        <v>1814</v>
      </c>
      <c r="G70" s="8">
        <v>17654</v>
      </c>
      <c r="H70" s="9">
        <v>22.067499999999999</v>
      </c>
      <c r="I70" s="64" t="s">
        <v>214</v>
      </c>
      <c r="J70" s="33">
        <v>4</v>
      </c>
      <c r="K70" s="33">
        <v>390</v>
      </c>
      <c r="L70" s="33">
        <v>8040</v>
      </c>
      <c r="M70" s="9">
        <v>10.050000000000001</v>
      </c>
      <c r="N70" s="34">
        <v>48</v>
      </c>
      <c r="O70" s="34">
        <v>215</v>
      </c>
      <c r="P70" s="34">
        <v>49</v>
      </c>
      <c r="Q70" s="35">
        <v>500</v>
      </c>
      <c r="R70" s="35">
        <v>6750</v>
      </c>
      <c r="S70" s="69" t="s">
        <v>214</v>
      </c>
      <c r="T70" s="69" t="s">
        <v>214</v>
      </c>
      <c r="U70" s="10">
        <v>7250</v>
      </c>
      <c r="V70" s="36">
        <v>7910</v>
      </c>
      <c r="W70" s="36">
        <v>1549</v>
      </c>
      <c r="X70" s="35">
        <v>1000</v>
      </c>
      <c r="Y70" s="36">
        <v>1291</v>
      </c>
      <c r="Z70" s="10">
        <v>11750</v>
      </c>
      <c r="AA70" s="11">
        <v>14.6875</v>
      </c>
      <c r="AB70" s="69" t="s">
        <v>214</v>
      </c>
      <c r="AC70" s="35">
        <v>500</v>
      </c>
      <c r="AD70" s="35">
        <v>500</v>
      </c>
      <c r="AE70" s="69" t="s">
        <v>214</v>
      </c>
      <c r="AF70" s="69" t="s">
        <v>214</v>
      </c>
      <c r="AG70" s="10">
        <v>1000</v>
      </c>
      <c r="AH70" s="11">
        <v>1.25</v>
      </c>
      <c r="AI70" s="65" t="s">
        <v>214</v>
      </c>
      <c r="AJ70" s="37">
        <v>1</v>
      </c>
      <c r="AK70" s="65" t="s">
        <v>214</v>
      </c>
      <c r="AL70" s="12">
        <v>1</v>
      </c>
      <c r="AM70" s="66" t="s">
        <v>214</v>
      </c>
      <c r="AN70" s="66" t="s">
        <v>214</v>
      </c>
      <c r="AO70" s="38">
        <v>37</v>
      </c>
      <c r="AP70" s="33">
        <v>155</v>
      </c>
      <c r="AQ70" s="33">
        <v>20</v>
      </c>
      <c r="AR70" s="39">
        <v>4</v>
      </c>
    </row>
    <row r="71" spans="1:44" s="22" customFormat="1" x14ac:dyDescent="0.25">
      <c r="A71" s="31" t="s">
        <v>120</v>
      </c>
      <c r="B71" s="32" t="s">
        <v>121</v>
      </c>
      <c r="C71" s="33">
        <v>500</v>
      </c>
      <c r="D71" s="33">
        <v>209</v>
      </c>
      <c r="E71" s="33">
        <v>176</v>
      </c>
      <c r="F71" s="33">
        <v>21</v>
      </c>
      <c r="G71" s="8">
        <v>406</v>
      </c>
      <c r="H71" s="9">
        <v>0.81200000000000006</v>
      </c>
      <c r="I71" s="64" t="s">
        <v>214</v>
      </c>
      <c r="J71" s="64" t="s">
        <v>214</v>
      </c>
      <c r="K71" s="64" t="s">
        <v>214</v>
      </c>
      <c r="L71" s="33">
        <v>1500</v>
      </c>
      <c r="M71" s="9">
        <v>3</v>
      </c>
      <c r="N71" s="34">
        <v>2</v>
      </c>
      <c r="O71" s="34">
        <v>12</v>
      </c>
      <c r="P71" s="34">
        <v>11</v>
      </c>
      <c r="Q71" s="35">
        <v>8257</v>
      </c>
      <c r="R71" s="35">
        <v>7500</v>
      </c>
      <c r="S71" s="69" t="s">
        <v>214</v>
      </c>
      <c r="T71" s="69" t="s">
        <v>214</v>
      </c>
      <c r="U71" s="10">
        <v>15757</v>
      </c>
      <c r="V71" s="36">
        <v>14257</v>
      </c>
      <c r="W71" s="68" t="s">
        <v>214</v>
      </c>
      <c r="X71" s="35">
        <v>165</v>
      </c>
      <c r="Y71" s="36">
        <v>1335</v>
      </c>
      <c r="Z71" s="10">
        <v>15757</v>
      </c>
      <c r="AA71" s="11">
        <v>31.513999999999999</v>
      </c>
      <c r="AB71" s="69" t="s">
        <v>214</v>
      </c>
      <c r="AC71" s="69" t="s">
        <v>214</v>
      </c>
      <c r="AD71" s="35">
        <v>165</v>
      </c>
      <c r="AE71" s="69" t="s">
        <v>214</v>
      </c>
      <c r="AF71" s="69" t="s">
        <v>214</v>
      </c>
      <c r="AG71" s="10">
        <v>165</v>
      </c>
      <c r="AH71" s="11">
        <v>0.33</v>
      </c>
      <c r="AI71" s="65" t="s">
        <v>214</v>
      </c>
      <c r="AJ71" s="37">
        <v>0.75</v>
      </c>
      <c r="AK71" s="65" t="s">
        <v>214</v>
      </c>
      <c r="AL71" s="12">
        <v>0.75</v>
      </c>
      <c r="AM71" s="38">
        <v>2</v>
      </c>
      <c r="AN71" s="38">
        <v>10</v>
      </c>
      <c r="AO71" s="38">
        <v>30</v>
      </c>
      <c r="AP71" s="33">
        <v>15</v>
      </c>
      <c r="AQ71" s="33">
        <v>5</v>
      </c>
      <c r="AR71" s="71" t="s">
        <v>214</v>
      </c>
    </row>
    <row r="72" spans="1:44" s="22" customFormat="1" x14ac:dyDescent="0.25">
      <c r="A72" s="31" t="s">
        <v>122</v>
      </c>
      <c r="B72" s="32" t="s">
        <v>123</v>
      </c>
      <c r="C72" s="33">
        <v>500</v>
      </c>
      <c r="D72" s="33">
        <v>2048</v>
      </c>
      <c r="E72" s="33">
        <v>1692</v>
      </c>
      <c r="F72" s="33">
        <v>1265</v>
      </c>
      <c r="G72" s="8">
        <v>5005</v>
      </c>
      <c r="H72" s="9">
        <v>10.01</v>
      </c>
      <c r="I72" s="64" t="s">
        <v>214</v>
      </c>
      <c r="J72" s="33">
        <v>25</v>
      </c>
      <c r="K72" s="33">
        <v>717</v>
      </c>
      <c r="L72" s="33">
        <v>12677</v>
      </c>
      <c r="M72" s="9">
        <v>25.353999999999999</v>
      </c>
      <c r="N72" s="67" t="s">
        <v>214</v>
      </c>
      <c r="O72" s="34">
        <v>37</v>
      </c>
      <c r="P72" s="67" t="s">
        <v>214</v>
      </c>
      <c r="Q72" s="69" t="s">
        <v>214</v>
      </c>
      <c r="R72" s="35">
        <v>5000</v>
      </c>
      <c r="S72" s="69" t="s">
        <v>214</v>
      </c>
      <c r="T72" s="35">
        <v>2714</v>
      </c>
      <c r="U72" s="10">
        <v>7714</v>
      </c>
      <c r="V72" s="68" t="s">
        <v>214</v>
      </c>
      <c r="W72" s="68" t="s">
        <v>214</v>
      </c>
      <c r="X72" s="35">
        <v>5525</v>
      </c>
      <c r="Y72" s="36">
        <v>1060</v>
      </c>
      <c r="Z72" s="10">
        <v>6585</v>
      </c>
      <c r="AA72" s="11">
        <v>13.17</v>
      </c>
      <c r="AB72" s="69" t="s">
        <v>214</v>
      </c>
      <c r="AC72" s="35">
        <v>4673</v>
      </c>
      <c r="AD72" s="35">
        <v>434</v>
      </c>
      <c r="AE72" s="35">
        <v>418</v>
      </c>
      <c r="AF72" s="69" t="s">
        <v>214</v>
      </c>
      <c r="AG72" s="10">
        <v>5525</v>
      </c>
      <c r="AH72" s="11">
        <v>11.05</v>
      </c>
      <c r="AI72" s="65" t="s">
        <v>214</v>
      </c>
      <c r="AJ72" s="65" t="s">
        <v>214</v>
      </c>
      <c r="AK72" s="65" t="s">
        <v>214</v>
      </c>
      <c r="AL72" s="70" t="s">
        <v>214</v>
      </c>
      <c r="AM72" s="38">
        <v>10</v>
      </c>
      <c r="AN72" s="38">
        <v>598</v>
      </c>
      <c r="AO72" s="38">
        <v>11</v>
      </c>
      <c r="AP72" s="33">
        <v>75</v>
      </c>
      <c r="AQ72" s="33">
        <v>10</v>
      </c>
      <c r="AR72" s="71" t="s">
        <v>214</v>
      </c>
    </row>
    <row r="73" spans="1:44" s="22" customFormat="1" x14ac:dyDescent="0.25">
      <c r="A73" s="31" t="s">
        <v>124</v>
      </c>
      <c r="B73" s="32" t="s">
        <v>125</v>
      </c>
      <c r="C73" s="33">
        <v>2072</v>
      </c>
      <c r="D73" s="33">
        <v>16084</v>
      </c>
      <c r="E73" s="33">
        <v>9304</v>
      </c>
      <c r="F73" s="33">
        <v>3629</v>
      </c>
      <c r="G73" s="8">
        <v>29017</v>
      </c>
      <c r="H73" s="9">
        <v>14.00434362934363</v>
      </c>
      <c r="I73" s="33">
        <v>5</v>
      </c>
      <c r="J73" s="33">
        <v>128</v>
      </c>
      <c r="K73" s="33">
        <v>1007</v>
      </c>
      <c r="L73" s="33">
        <v>18607</v>
      </c>
      <c r="M73" s="9">
        <v>8.9802123552123554</v>
      </c>
      <c r="N73" s="34">
        <v>1748</v>
      </c>
      <c r="O73" s="34">
        <v>444</v>
      </c>
      <c r="P73" s="34">
        <v>68</v>
      </c>
      <c r="Q73" s="35">
        <v>32500</v>
      </c>
      <c r="R73" s="35">
        <v>7500</v>
      </c>
      <c r="S73" s="69" t="s">
        <v>214</v>
      </c>
      <c r="T73" s="35">
        <v>64979</v>
      </c>
      <c r="U73" s="10">
        <v>104979</v>
      </c>
      <c r="V73" s="36">
        <v>53589</v>
      </c>
      <c r="W73" s="36">
        <v>13128</v>
      </c>
      <c r="X73" s="35">
        <v>13461</v>
      </c>
      <c r="Y73" s="36">
        <v>22925</v>
      </c>
      <c r="Z73" s="10">
        <v>103103</v>
      </c>
      <c r="AA73" s="11">
        <v>49.760135135135137</v>
      </c>
      <c r="AB73" s="35">
        <v>63000</v>
      </c>
      <c r="AC73" s="35">
        <v>9598</v>
      </c>
      <c r="AD73" s="35">
        <v>2103</v>
      </c>
      <c r="AE73" s="35">
        <v>1760</v>
      </c>
      <c r="AF73" s="69" t="s">
        <v>214</v>
      </c>
      <c r="AG73" s="10">
        <v>13461</v>
      </c>
      <c r="AH73" s="11">
        <v>6.4966216216216219</v>
      </c>
      <c r="AI73" s="65" t="s">
        <v>214</v>
      </c>
      <c r="AJ73" s="37">
        <v>1</v>
      </c>
      <c r="AK73" s="37">
        <v>2</v>
      </c>
      <c r="AL73" s="12">
        <v>3</v>
      </c>
      <c r="AM73" s="38">
        <v>4</v>
      </c>
      <c r="AN73" s="38">
        <v>1000</v>
      </c>
      <c r="AO73" s="38">
        <v>40</v>
      </c>
      <c r="AP73" s="33">
        <v>398</v>
      </c>
      <c r="AQ73" s="33">
        <v>25</v>
      </c>
      <c r="AR73" s="39">
        <v>180</v>
      </c>
    </row>
    <row r="74" spans="1:44" s="22" customFormat="1" x14ac:dyDescent="0.25">
      <c r="A74" s="31" t="s">
        <v>126</v>
      </c>
      <c r="B74" s="32" t="s">
        <v>127</v>
      </c>
      <c r="C74" s="33">
        <v>470</v>
      </c>
      <c r="D74" s="33">
        <v>159</v>
      </c>
      <c r="E74" s="33">
        <v>155</v>
      </c>
      <c r="F74" s="33">
        <v>140</v>
      </c>
      <c r="G74" s="8">
        <v>454</v>
      </c>
      <c r="H74" s="9">
        <v>0.96595744680851059</v>
      </c>
      <c r="I74" s="64" t="s">
        <v>214</v>
      </c>
      <c r="J74" s="64" t="s">
        <v>214</v>
      </c>
      <c r="K74" s="33">
        <v>157</v>
      </c>
      <c r="L74" s="33">
        <v>2573</v>
      </c>
      <c r="M74" s="9">
        <v>5.4744680851063832</v>
      </c>
      <c r="N74" s="34">
        <v>10</v>
      </c>
      <c r="O74" s="34">
        <v>13</v>
      </c>
      <c r="P74" s="34">
        <v>11</v>
      </c>
      <c r="Q74" s="35">
        <v>4209</v>
      </c>
      <c r="R74" s="35">
        <v>7500</v>
      </c>
      <c r="S74" s="69" t="s">
        <v>214</v>
      </c>
      <c r="T74" s="69" t="s">
        <v>214</v>
      </c>
      <c r="U74" s="10">
        <v>11709</v>
      </c>
      <c r="V74" s="35">
        <v>7158</v>
      </c>
      <c r="W74" s="35">
        <v>1415</v>
      </c>
      <c r="X74" s="35">
        <v>298</v>
      </c>
      <c r="Y74" s="35">
        <v>3108</v>
      </c>
      <c r="Z74" s="10">
        <v>11979</v>
      </c>
      <c r="AA74" s="11">
        <v>25.48723404255319</v>
      </c>
      <c r="AB74" s="69" t="s">
        <v>214</v>
      </c>
      <c r="AC74" s="35">
        <v>203</v>
      </c>
      <c r="AD74" s="35">
        <v>95</v>
      </c>
      <c r="AE74" s="69" t="s">
        <v>214</v>
      </c>
      <c r="AF74" s="69" t="s">
        <v>214</v>
      </c>
      <c r="AG74" s="10">
        <v>298</v>
      </c>
      <c r="AH74" s="11">
        <v>0.63404255319148939</v>
      </c>
      <c r="AI74" s="65" t="s">
        <v>214</v>
      </c>
      <c r="AJ74" s="65" t="s">
        <v>214</v>
      </c>
      <c r="AK74" s="37">
        <v>1</v>
      </c>
      <c r="AL74" s="12">
        <v>1</v>
      </c>
      <c r="AM74" s="66" t="s">
        <v>214</v>
      </c>
      <c r="AN74" s="66" t="s">
        <v>214</v>
      </c>
      <c r="AO74" s="38">
        <v>20</v>
      </c>
      <c r="AP74" s="33">
        <v>30</v>
      </c>
      <c r="AQ74" s="33">
        <v>10</v>
      </c>
      <c r="AR74" s="71" t="s">
        <v>214</v>
      </c>
    </row>
    <row r="75" spans="1:44" s="22" customFormat="1" x14ac:dyDescent="0.25">
      <c r="A75" s="31" t="s">
        <v>128</v>
      </c>
      <c r="B75" s="32" t="s">
        <v>129</v>
      </c>
      <c r="C75" s="33">
        <v>8300</v>
      </c>
      <c r="D75" s="33">
        <v>58573</v>
      </c>
      <c r="E75" s="33">
        <v>29364</v>
      </c>
      <c r="F75" s="33">
        <v>8017</v>
      </c>
      <c r="G75" s="8">
        <v>95954</v>
      </c>
      <c r="H75" s="9">
        <v>11.560722891566265</v>
      </c>
      <c r="I75" s="33">
        <v>578</v>
      </c>
      <c r="J75" s="33">
        <v>458</v>
      </c>
      <c r="K75" s="33">
        <v>2400</v>
      </c>
      <c r="L75" s="33">
        <v>34481</v>
      </c>
      <c r="M75" s="9">
        <v>4.1543373493975899</v>
      </c>
      <c r="N75" s="34">
        <v>1829</v>
      </c>
      <c r="O75" s="67" t="s">
        <v>214</v>
      </c>
      <c r="P75" s="34">
        <v>164</v>
      </c>
      <c r="Q75" s="35">
        <v>112850</v>
      </c>
      <c r="R75" s="35">
        <v>10500</v>
      </c>
      <c r="S75" s="35">
        <v>180000</v>
      </c>
      <c r="T75" s="35">
        <v>1220</v>
      </c>
      <c r="U75" s="10">
        <v>304570</v>
      </c>
      <c r="V75" s="36">
        <v>142685</v>
      </c>
      <c r="W75" s="36">
        <v>66169</v>
      </c>
      <c r="X75" s="35">
        <v>42445</v>
      </c>
      <c r="Y75" s="36">
        <v>53574</v>
      </c>
      <c r="Z75" s="10">
        <v>304873</v>
      </c>
      <c r="AA75" s="11">
        <v>36.731686746987954</v>
      </c>
      <c r="AB75" s="35">
        <v>1150</v>
      </c>
      <c r="AC75" s="35">
        <v>31647</v>
      </c>
      <c r="AD75" s="35">
        <v>7113</v>
      </c>
      <c r="AE75" s="35">
        <v>3660</v>
      </c>
      <c r="AF75" s="35">
        <v>25</v>
      </c>
      <c r="AG75" s="10">
        <v>42445</v>
      </c>
      <c r="AH75" s="11">
        <v>5.1138554216867469</v>
      </c>
      <c r="AI75" s="37">
        <v>1</v>
      </c>
      <c r="AJ75" s="65" t="s">
        <v>214</v>
      </c>
      <c r="AK75" s="37">
        <v>4.3</v>
      </c>
      <c r="AL75" s="12">
        <v>5.3</v>
      </c>
      <c r="AM75" s="38">
        <v>1</v>
      </c>
      <c r="AN75" s="38">
        <v>200</v>
      </c>
      <c r="AO75" s="38">
        <v>66</v>
      </c>
      <c r="AP75" s="33">
        <v>1650</v>
      </c>
      <c r="AQ75" s="33">
        <v>210</v>
      </c>
      <c r="AR75" s="71" t="s">
        <v>214</v>
      </c>
    </row>
    <row r="76" spans="1:44" s="22" customFormat="1" x14ac:dyDescent="0.25">
      <c r="A76" s="31" t="s">
        <v>130</v>
      </c>
      <c r="B76" s="32" t="s">
        <v>131</v>
      </c>
      <c r="C76" s="33">
        <v>610</v>
      </c>
      <c r="D76" s="33">
        <v>3915</v>
      </c>
      <c r="E76" s="33">
        <v>4166</v>
      </c>
      <c r="F76" s="33">
        <v>1321</v>
      </c>
      <c r="G76" s="8">
        <v>9402</v>
      </c>
      <c r="H76" s="9">
        <v>15.413114754098361</v>
      </c>
      <c r="I76" s="64" t="s">
        <v>214</v>
      </c>
      <c r="J76" s="33">
        <v>165</v>
      </c>
      <c r="K76" s="33">
        <v>650</v>
      </c>
      <c r="L76" s="33">
        <v>11522</v>
      </c>
      <c r="M76" s="9">
        <v>18.888524590163936</v>
      </c>
      <c r="N76" s="34">
        <v>649</v>
      </c>
      <c r="O76" s="34">
        <v>52</v>
      </c>
      <c r="P76" s="34">
        <v>63</v>
      </c>
      <c r="Q76" s="35">
        <v>35900</v>
      </c>
      <c r="R76" s="35">
        <v>7500</v>
      </c>
      <c r="S76" s="69" t="s">
        <v>214</v>
      </c>
      <c r="T76" s="35">
        <v>2510</v>
      </c>
      <c r="U76" s="10">
        <v>45910</v>
      </c>
      <c r="V76" s="35">
        <v>17110</v>
      </c>
      <c r="W76" s="35">
        <v>2107</v>
      </c>
      <c r="X76" s="35">
        <v>8271</v>
      </c>
      <c r="Y76" s="35">
        <v>5446</v>
      </c>
      <c r="Z76" s="10">
        <v>32934</v>
      </c>
      <c r="AA76" s="11">
        <v>53.990163934426228</v>
      </c>
      <c r="AB76" s="69" t="s">
        <v>214</v>
      </c>
      <c r="AC76" s="35">
        <v>5941</v>
      </c>
      <c r="AD76" s="35">
        <v>2330</v>
      </c>
      <c r="AE76" s="69" t="s">
        <v>214</v>
      </c>
      <c r="AF76" s="69" t="s">
        <v>214</v>
      </c>
      <c r="AG76" s="10">
        <v>8271</v>
      </c>
      <c r="AH76" s="11">
        <v>13.559016393442622</v>
      </c>
      <c r="AI76" s="65" t="s">
        <v>214</v>
      </c>
      <c r="AJ76" s="37">
        <v>0.63</v>
      </c>
      <c r="AK76" s="37">
        <v>0.5</v>
      </c>
      <c r="AL76" s="12">
        <v>1.1299999999999999</v>
      </c>
      <c r="AM76" s="38">
        <v>14</v>
      </c>
      <c r="AN76" s="38">
        <v>500</v>
      </c>
      <c r="AO76" s="38">
        <v>25</v>
      </c>
      <c r="AP76" s="33">
        <v>150</v>
      </c>
      <c r="AQ76" s="33">
        <v>20</v>
      </c>
      <c r="AR76" s="71" t="s">
        <v>214</v>
      </c>
    </row>
    <row r="77" spans="1:44" s="22" customFormat="1" x14ac:dyDescent="0.25">
      <c r="A77" s="31" t="s">
        <v>206</v>
      </c>
      <c r="B77" s="32" t="s">
        <v>206</v>
      </c>
      <c r="C77" s="33">
        <v>105</v>
      </c>
      <c r="D77" s="33">
        <v>478</v>
      </c>
      <c r="E77" s="33">
        <v>300</v>
      </c>
      <c r="F77" s="33">
        <v>36</v>
      </c>
      <c r="G77" s="8">
        <v>814</v>
      </c>
      <c r="H77" s="9">
        <v>7.7523809523809524</v>
      </c>
      <c r="I77" s="64" t="s">
        <v>214</v>
      </c>
      <c r="J77" s="64" t="s">
        <v>214</v>
      </c>
      <c r="K77" s="33">
        <v>95</v>
      </c>
      <c r="L77" s="33">
        <v>778</v>
      </c>
      <c r="M77" s="9">
        <v>7.4095238095238098</v>
      </c>
      <c r="N77" s="34">
        <v>21</v>
      </c>
      <c r="O77" s="34">
        <v>1</v>
      </c>
      <c r="P77" s="34">
        <v>14</v>
      </c>
      <c r="Q77" s="69" t="s">
        <v>214</v>
      </c>
      <c r="R77" s="35">
        <v>5000</v>
      </c>
      <c r="S77" s="69" t="s">
        <v>214</v>
      </c>
      <c r="T77" s="69" t="s">
        <v>214</v>
      </c>
      <c r="U77" s="10">
        <v>5000</v>
      </c>
      <c r="V77" s="35">
        <v>2915</v>
      </c>
      <c r="W77" s="69" t="s">
        <v>214</v>
      </c>
      <c r="X77" s="35">
        <v>805</v>
      </c>
      <c r="Y77" s="35">
        <v>1280</v>
      </c>
      <c r="Z77" s="10">
        <v>5000</v>
      </c>
      <c r="AA77" s="11">
        <v>47.61904761904762</v>
      </c>
      <c r="AB77" s="69" t="s">
        <v>214</v>
      </c>
      <c r="AC77" s="35">
        <v>355</v>
      </c>
      <c r="AD77" s="35">
        <v>200</v>
      </c>
      <c r="AE77" s="69" t="s">
        <v>214</v>
      </c>
      <c r="AF77" s="35">
        <v>250</v>
      </c>
      <c r="AG77" s="10">
        <v>805</v>
      </c>
      <c r="AH77" s="11">
        <v>7.666666666666667</v>
      </c>
      <c r="AI77" s="65" t="s">
        <v>214</v>
      </c>
      <c r="AJ77" s="37">
        <v>0</v>
      </c>
      <c r="AK77" s="37">
        <v>1</v>
      </c>
      <c r="AL77" s="12">
        <v>1</v>
      </c>
      <c r="AM77" s="66" t="s">
        <v>214</v>
      </c>
      <c r="AN77" s="66" t="s">
        <v>214</v>
      </c>
      <c r="AO77" s="38">
        <v>10</v>
      </c>
      <c r="AP77" s="33">
        <v>20</v>
      </c>
      <c r="AQ77" s="33">
        <v>0</v>
      </c>
      <c r="AR77" s="71" t="s">
        <v>214</v>
      </c>
    </row>
    <row r="78" spans="1:44" s="22" customFormat="1" x14ac:dyDescent="0.25">
      <c r="A78" s="31" t="s">
        <v>132</v>
      </c>
      <c r="B78" s="32" t="s">
        <v>133</v>
      </c>
      <c r="C78" s="33">
        <v>3600</v>
      </c>
      <c r="D78" s="33">
        <v>42834</v>
      </c>
      <c r="E78" s="33">
        <v>31254</v>
      </c>
      <c r="F78" s="33">
        <v>4417</v>
      </c>
      <c r="G78" s="8">
        <v>78505</v>
      </c>
      <c r="H78" s="9">
        <v>21.806944444444444</v>
      </c>
      <c r="I78" s="33">
        <v>5</v>
      </c>
      <c r="J78" s="33">
        <v>28</v>
      </c>
      <c r="K78" s="33">
        <v>1174</v>
      </c>
      <c r="L78" s="33">
        <v>20940</v>
      </c>
      <c r="M78" s="9">
        <v>5.8166666666666664</v>
      </c>
      <c r="N78" s="34">
        <v>781</v>
      </c>
      <c r="O78" s="34">
        <v>146</v>
      </c>
      <c r="P78" s="34">
        <v>44</v>
      </c>
      <c r="Q78" s="35">
        <v>141353</v>
      </c>
      <c r="R78" s="35">
        <v>16000</v>
      </c>
      <c r="S78" s="69" t="s">
        <v>214</v>
      </c>
      <c r="T78" s="69" t="s">
        <v>214</v>
      </c>
      <c r="U78" s="10">
        <v>157353</v>
      </c>
      <c r="V78" s="36">
        <v>61651</v>
      </c>
      <c r="W78" s="36">
        <v>15510</v>
      </c>
      <c r="X78" s="35">
        <v>24618</v>
      </c>
      <c r="Y78" s="36">
        <v>26174</v>
      </c>
      <c r="Z78" s="10">
        <v>127953</v>
      </c>
      <c r="AA78" s="11">
        <v>35.542499999999997</v>
      </c>
      <c r="AB78" s="69" t="s">
        <v>214</v>
      </c>
      <c r="AC78" s="35">
        <v>22413</v>
      </c>
      <c r="AD78" s="35">
        <v>1125</v>
      </c>
      <c r="AE78" s="35">
        <v>130</v>
      </c>
      <c r="AF78" s="35">
        <v>950</v>
      </c>
      <c r="AG78" s="10">
        <v>24618</v>
      </c>
      <c r="AH78" s="11">
        <v>6.8383333333333329</v>
      </c>
      <c r="AI78" s="65" t="s">
        <v>214</v>
      </c>
      <c r="AJ78" s="37">
        <v>2</v>
      </c>
      <c r="AK78" s="37">
        <v>0.5</v>
      </c>
      <c r="AL78" s="12">
        <v>2.5</v>
      </c>
      <c r="AM78" s="38">
        <v>2</v>
      </c>
      <c r="AN78" s="38">
        <v>634</v>
      </c>
      <c r="AO78" s="38">
        <v>56</v>
      </c>
      <c r="AP78" s="33">
        <v>2000</v>
      </c>
      <c r="AQ78" s="33">
        <v>75</v>
      </c>
      <c r="AR78" s="39">
        <v>58</v>
      </c>
    </row>
    <row r="79" spans="1:44" s="22" customFormat="1" x14ac:dyDescent="0.25">
      <c r="A79" s="31" t="s">
        <v>134</v>
      </c>
      <c r="B79" s="32" t="s">
        <v>135</v>
      </c>
      <c r="C79" s="33">
        <v>384</v>
      </c>
      <c r="D79" s="64" t="s">
        <v>214</v>
      </c>
      <c r="E79" s="64" t="s">
        <v>214</v>
      </c>
      <c r="F79" s="64" t="s">
        <v>214</v>
      </c>
      <c r="G79" s="72" t="s">
        <v>214</v>
      </c>
      <c r="H79" s="73" t="s">
        <v>214</v>
      </c>
      <c r="I79" s="64" t="s">
        <v>214</v>
      </c>
      <c r="J79" s="64" t="s">
        <v>214</v>
      </c>
      <c r="K79" s="64" t="s">
        <v>214</v>
      </c>
      <c r="L79" s="33">
        <v>1693</v>
      </c>
      <c r="M79" s="9">
        <v>4.408854166666667</v>
      </c>
      <c r="N79" s="67" t="s">
        <v>214</v>
      </c>
      <c r="O79" s="67" t="s">
        <v>214</v>
      </c>
      <c r="P79" s="34">
        <v>10</v>
      </c>
      <c r="Q79" s="69" t="s">
        <v>214</v>
      </c>
      <c r="R79" s="35">
        <v>6800</v>
      </c>
      <c r="S79" s="69" t="s">
        <v>214</v>
      </c>
      <c r="T79" s="69" t="s">
        <v>214</v>
      </c>
      <c r="U79" s="10">
        <v>6800</v>
      </c>
      <c r="V79" s="35">
        <v>3640</v>
      </c>
      <c r="W79" s="69" t="s">
        <v>214</v>
      </c>
      <c r="X79" s="35">
        <v>600</v>
      </c>
      <c r="Y79" s="35">
        <v>5010</v>
      </c>
      <c r="Z79" s="10">
        <v>9250</v>
      </c>
      <c r="AA79" s="11">
        <v>24.088541666666668</v>
      </c>
      <c r="AB79" s="69" t="s">
        <v>214</v>
      </c>
      <c r="AC79" s="35">
        <v>200</v>
      </c>
      <c r="AD79" s="35">
        <v>300</v>
      </c>
      <c r="AE79" s="69" t="s">
        <v>214</v>
      </c>
      <c r="AF79" s="35">
        <v>100</v>
      </c>
      <c r="AG79" s="10">
        <v>600</v>
      </c>
      <c r="AH79" s="11">
        <v>1.5625</v>
      </c>
      <c r="AI79" s="65" t="s">
        <v>214</v>
      </c>
      <c r="AJ79" s="65" t="s">
        <v>214</v>
      </c>
      <c r="AK79" s="65" t="s">
        <v>214</v>
      </c>
      <c r="AL79" s="70" t="s">
        <v>214</v>
      </c>
      <c r="AM79" s="66" t="s">
        <v>214</v>
      </c>
      <c r="AN79" s="66" t="s">
        <v>214</v>
      </c>
      <c r="AO79" s="38">
        <v>14</v>
      </c>
      <c r="AP79" s="33">
        <v>20</v>
      </c>
      <c r="AQ79" s="33">
        <v>0</v>
      </c>
      <c r="AR79" s="71" t="s">
        <v>214</v>
      </c>
    </row>
    <row r="80" spans="1:44" s="22" customFormat="1" x14ac:dyDescent="0.25">
      <c r="A80" s="31" t="s">
        <v>136</v>
      </c>
      <c r="B80" s="32" t="s">
        <v>137</v>
      </c>
      <c r="C80" s="33">
        <v>650</v>
      </c>
      <c r="D80" s="33">
        <v>2225</v>
      </c>
      <c r="E80" s="33">
        <v>2468</v>
      </c>
      <c r="F80" s="33">
        <v>966</v>
      </c>
      <c r="G80" s="8">
        <v>5659</v>
      </c>
      <c r="H80" s="9">
        <v>8.7061538461538461</v>
      </c>
      <c r="I80" s="33">
        <v>7</v>
      </c>
      <c r="J80" s="33">
        <v>61</v>
      </c>
      <c r="K80" s="33">
        <v>500</v>
      </c>
      <c r="L80" s="33">
        <v>5200</v>
      </c>
      <c r="M80" s="9">
        <v>8</v>
      </c>
      <c r="N80" s="34">
        <v>157</v>
      </c>
      <c r="O80" s="34">
        <v>10</v>
      </c>
      <c r="P80" s="34">
        <v>29</v>
      </c>
      <c r="Q80" s="35">
        <v>34917</v>
      </c>
      <c r="R80" s="35">
        <v>7500</v>
      </c>
      <c r="S80" s="69" t="s">
        <v>214</v>
      </c>
      <c r="T80" s="69" t="s">
        <v>214</v>
      </c>
      <c r="U80" s="10">
        <v>42417</v>
      </c>
      <c r="V80" s="35">
        <v>18884</v>
      </c>
      <c r="W80" s="35">
        <v>6793</v>
      </c>
      <c r="X80" s="35">
        <v>6500</v>
      </c>
      <c r="Y80" s="35">
        <v>10240</v>
      </c>
      <c r="Z80" s="10">
        <v>42417</v>
      </c>
      <c r="AA80" s="11">
        <v>65.256923076923073</v>
      </c>
      <c r="AB80" s="69" t="s">
        <v>214</v>
      </c>
      <c r="AC80" s="35">
        <v>6000</v>
      </c>
      <c r="AD80" s="35">
        <v>400</v>
      </c>
      <c r="AE80" s="35">
        <v>100</v>
      </c>
      <c r="AF80" s="69" t="s">
        <v>214</v>
      </c>
      <c r="AG80" s="10">
        <v>6500</v>
      </c>
      <c r="AH80" s="11">
        <v>10</v>
      </c>
      <c r="AI80" s="65" t="s">
        <v>214</v>
      </c>
      <c r="AJ80" s="37">
        <v>1</v>
      </c>
      <c r="AK80" s="65" t="s">
        <v>214</v>
      </c>
      <c r="AL80" s="12">
        <v>1</v>
      </c>
      <c r="AM80" s="38">
        <v>5</v>
      </c>
      <c r="AN80" s="38">
        <v>110</v>
      </c>
      <c r="AO80" s="38">
        <v>35</v>
      </c>
      <c r="AP80" s="33">
        <v>80</v>
      </c>
      <c r="AQ80" s="33">
        <v>10</v>
      </c>
      <c r="AR80" s="39">
        <v>4</v>
      </c>
    </row>
    <row r="81" spans="1:44" s="22" customFormat="1" x14ac:dyDescent="0.25">
      <c r="A81" s="31" t="s">
        <v>138</v>
      </c>
      <c r="B81" s="32" t="s">
        <v>139</v>
      </c>
      <c r="C81" s="33">
        <v>65</v>
      </c>
      <c r="D81" s="33">
        <v>540</v>
      </c>
      <c r="E81" s="64" t="s">
        <v>214</v>
      </c>
      <c r="F81" s="33">
        <v>368</v>
      </c>
      <c r="G81" s="8">
        <v>908</v>
      </c>
      <c r="H81" s="9">
        <v>13.969230769230769</v>
      </c>
      <c r="I81" s="64" t="s">
        <v>214</v>
      </c>
      <c r="J81" s="33">
        <v>240</v>
      </c>
      <c r="K81" s="33">
        <v>400</v>
      </c>
      <c r="L81" s="33">
        <v>3494</v>
      </c>
      <c r="M81" s="9">
        <v>53.753846153846155</v>
      </c>
      <c r="N81" s="34">
        <v>92</v>
      </c>
      <c r="O81" s="34">
        <v>11</v>
      </c>
      <c r="P81" s="34">
        <v>29</v>
      </c>
      <c r="Q81" s="69" t="s">
        <v>214</v>
      </c>
      <c r="R81" s="35">
        <v>7500</v>
      </c>
      <c r="S81" s="69" t="s">
        <v>214</v>
      </c>
      <c r="T81" s="35">
        <v>5179</v>
      </c>
      <c r="U81" s="10">
        <v>12679</v>
      </c>
      <c r="V81" s="36">
        <v>3250</v>
      </c>
      <c r="W81" s="68" t="s">
        <v>214</v>
      </c>
      <c r="X81" s="35">
        <v>3118</v>
      </c>
      <c r="Y81" s="36">
        <v>5992</v>
      </c>
      <c r="Z81" s="10">
        <v>12360</v>
      </c>
      <c r="AA81" s="11">
        <v>190.15384615384616</v>
      </c>
      <c r="AB81" s="69" t="s">
        <v>214</v>
      </c>
      <c r="AC81" s="35">
        <v>1654</v>
      </c>
      <c r="AD81" s="35">
        <v>704</v>
      </c>
      <c r="AE81" s="35">
        <v>760</v>
      </c>
      <c r="AF81" s="69" t="s">
        <v>214</v>
      </c>
      <c r="AG81" s="10">
        <v>3118</v>
      </c>
      <c r="AH81" s="11">
        <v>47.969230769230769</v>
      </c>
      <c r="AI81" s="65" t="s">
        <v>214</v>
      </c>
      <c r="AJ81" s="37">
        <v>0.3</v>
      </c>
      <c r="AK81" s="65" t="s">
        <v>214</v>
      </c>
      <c r="AL81" s="12">
        <v>0.3</v>
      </c>
      <c r="AM81" s="66" t="s">
        <v>214</v>
      </c>
      <c r="AN81" s="38">
        <v>0</v>
      </c>
      <c r="AO81" s="38">
        <v>12</v>
      </c>
      <c r="AP81" s="33">
        <v>20</v>
      </c>
      <c r="AQ81" s="33">
        <v>2</v>
      </c>
      <c r="AR81" s="39">
        <v>36</v>
      </c>
    </row>
    <row r="82" spans="1:44" s="22" customFormat="1" x14ac:dyDescent="0.25">
      <c r="A82" s="31" t="s">
        <v>140</v>
      </c>
      <c r="B82" s="32" t="s">
        <v>141</v>
      </c>
      <c r="C82" s="33">
        <v>2000</v>
      </c>
      <c r="D82" s="33">
        <v>3603</v>
      </c>
      <c r="E82" s="33">
        <v>5929</v>
      </c>
      <c r="F82" s="33">
        <v>1924</v>
      </c>
      <c r="G82" s="8">
        <v>11456</v>
      </c>
      <c r="H82" s="9">
        <v>5.7279999999999998</v>
      </c>
      <c r="I82" s="64" t="s">
        <v>214</v>
      </c>
      <c r="J82" s="33">
        <v>239</v>
      </c>
      <c r="K82" s="33">
        <v>984</v>
      </c>
      <c r="L82" s="33">
        <v>5795</v>
      </c>
      <c r="M82" s="9">
        <v>2.8975</v>
      </c>
      <c r="N82" s="34">
        <v>812</v>
      </c>
      <c r="O82" s="34">
        <v>50</v>
      </c>
      <c r="P82" s="34">
        <v>39</v>
      </c>
      <c r="Q82" s="35">
        <v>44351</v>
      </c>
      <c r="R82" s="35">
        <v>7500</v>
      </c>
      <c r="S82" s="69" t="s">
        <v>214</v>
      </c>
      <c r="T82" s="69" t="s">
        <v>214</v>
      </c>
      <c r="U82" s="10">
        <v>51851</v>
      </c>
      <c r="V82" s="36">
        <v>20870</v>
      </c>
      <c r="W82" s="36">
        <v>6501</v>
      </c>
      <c r="X82" s="35">
        <v>7262</v>
      </c>
      <c r="Y82" s="36">
        <v>8118</v>
      </c>
      <c r="Z82" s="10">
        <v>42751</v>
      </c>
      <c r="AA82" s="11">
        <v>21.375499999999999</v>
      </c>
      <c r="AB82" s="35">
        <v>625</v>
      </c>
      <c r="AC82" s="35">
        <v>5854</v>
      </c>
      <c r="AD82" s="35">
        <v>500</v>
      </c>
      <c r="AE82" s="35">
        <v>750</v>
      </c>
      <c r="AF82" s="35">
        <v>158</v>
      </c>
      <c r="AG82" s="10">
        <v>7262</v>
      </c>
      <c r="AH82" s="11">
        <v>3.6309999999999998</v>
      </c>
      <c r="AI82" s="65" t="s">
        <v>214</v>
      </c>
      <c r="AJ82" s="37">
        <v>0.9</v>
      </c>
      <c r="AK82" s="37">
        <v>0.4</v>
      </c>
      <c r="AL82" s="12">
        <v>1.3</v>
      </c>
      <c r="AM82" s="38">
        <v>2</v>
      </c>
      <c r="AN82" s="38">
        <v>200</v>
      </c>
      <c r="AO82" s="38">
        <v>40</v>
      </c>
      <c r="AP82" s="33">
        <v>175</v>
      </c>
      <c r="AQ82" s="33">
        <v>15</v>
      </c>
      <c r="AR82" s="71" t="s">
        <v>214</v>
      </c>
    </row>
    <row r="83" spans="1:44" s="22" customFormat="1" x14ac:dyDescent="0.25">
      <c r="A83" s="31" t="s">
        <v>142</v>
      </c>
      <c r="B83" s="32" t="s">
        <v>143</v>
      </c>
      <c r="C83" s="33">
        <v>450</v>
      </c>
      <c r="D83" s="33">
        <v>3600</v>
      </c>
      <c r="E83" s="64" t="s">
        <v>214</v>
      </c>
      <c r="F83" s="33">
        <v>2432</v>
      </c>
      <c r="G83" s="8">
        <v>6032</v>
      </c>
      <c r="H83" s="9">
        <v>13.404444444444444</v>
      </c>
      <c r="I83" s="64" t="s">
        <v>214</v>
      </c>
      <c r="J83" s="33">
        <v>75</v>
      </c>
      <c r="K83" s="33">
        <v>59</v>
      </c>
      <c r="L83" s="33">
        <v>7330</v>
      </c>
      <c r="M83" s="9">
        <v>16.288888888888888</v>
      </c>
      <c r="N83" s="34">
        <v>295</v>
      </c>
      <c r="O83" s="34">
        <v>240</v>
      </c>
      <c r="P83" s="34">
        <v>111</v>
      </c>
      <c r="Q83" s="35">
        <v>83</v>
      </c>
      <c r="R83" s="35">
        <v>5000</v>
      </c>
      <c r="S83" s="69" t="s">
        <v>214</v>
      </c>
      <c r="T83" s="69" t="s">
        <v>214</v>
      </c>
      <c r="U83" s="10">
        <v>5083</v>
      </c>
      <c r="V83" s="36">
        <v>1130</v>
      </c>
      <c r="W83" s="68" t="s">
        <v>214</v>
      </c>
      <c r="X83" s="35">
        <v>2965</v>
      </c>
      <c r="Y83" s="36">
        <v>988</v>
      </c>
      <c r="Z83" s="10">
        <v>5083</v>
      </c>
      <c r="AA83" s="11">
        <v>11.295555555555556</v>
      </c>
      <c r="AB83" s="69" t="s">
        <v>214</v>
      </c>
      <c r="AC83" s="35">
        <v>1565</v>
      </c>
      <c r="AD83" s="35">
        <v>466</v>
      </c>
      <c r="AE83" s="35">
        <v>338</v>
      </c>
      <c r="AF83" s="35">
        <v>596</v>
      </c>
      <c r="AG83" s="10">
        <v>2965</v>
      </c>
      <c r="AH83" s="11">
        <v>6.5888888888888886</v>
      </c>
      <c r="AI83" s="65" t="s">
        <v>214</v>
      </c>
      <c r="AJ83" s="65" t="s">
        <v>214</v>
      </c>
      <c r="AK83" s="65" t="s">
        <v>214</v>
      </c>
      <c r="AL83" s="70" t="s">
        <v>214</v>
      </c>
      <c r="AM83" s="38">
        <v>1</v>
      </c>
      <c r="AN83" s="38">
        <v>80</v>
      </c>
      <c r="AO83" s="38">
        <v>43</v>
      </c>
      <c r="AP83" s="33">
        <v>60</v>
      </c>
      <c r="AQ83" s="33">
        <v>15</v>
      </c>
      <c r="AR83" s="39">
        <v>1</v>
      </c>
    </row>
    <row r="84" spans="1:44" s="22" customFormat="1" ht="26.4" x14ac:dyDescent="0.25">
      <c r="A84" s="31" t="s">
        <v>144</v>
      </c>
      <c r="B84" s="32" t="s">
        <v>145</v>
      </c>
      <c r="C84" s="33">
        <v>125</v>
      </c>
      <c r="D84" s="33">
        <v>1067</v>
      </c>
      <c r="E84" s="33">
        <v>533</v>
      </c>
      <c r="F84" s="33">
        <v>408</v>
      </c>
      <c r="G84" s="8">
        <v>2008</v>
      </c>
      <c r="H84" s="9">
        <v>16.064</v>
      </c>
      <c r="I84" s="64" t="s">
        <v>214</v>
      </c>
      <c r="J84" s="33">
        <v>263</v>
      </c>
      <c r="K84" s="33">
        <v>492</v>
      </c>
      <c r="L84" s="33">
        <v>4228</v>
      </c>
      <c r="M84" s="9">
        <v>33.823999999999998</v>
      </c>
      <c r="N84" s="34">
        <v>107</v>
      </c>
      <c r="O84" s="34">
        <v>15</v>
      </c>
      <c r="P84" s="34">
        <v>5</v>
      </c>
      <c r="Q84" s="35">
        <v>2253</v>
      </c>
      <c r="R84" s="35">
        <v>6127</v>
      </c>
      <c r="S84" s="69" t="s">
        <v>214</v>
      </c>
      <c r="T84" s="69" t="s">
        <v>214</v>
      </c>
      <c r="U84" s="10">
        <v>8380</v>
      </c>
      <c r="V84" s="36">
        <v>4160</v>
      </c>
      <c r="W84" s="36">
        <v>693</v>
      </c>
      <c r="X84" s="35">
        <v>850</v>
      </c>
      <c r="Y84" s="36">
        <v>2677</v>
      </c>
      <c r="Z84" s="10">
        <v>8380</v>
      </c>
      <c r="AA84" s="11">
        <v>67.040000000000006</v>
      </c>
      <c r="AB84" s="69" t="s">
        <v>214</v>
      </c>
      <c r="AC84" s="35">
        <v>450</v>
      </c>
      <c r="AD84" s="35">
        <v>100</v>
      </c>
      <c r="AE84" s="35">
        <v>300</v>
      </c>
      <c r="AF84" s="69" t="s">
        <v>214</v>
      </c>
      <c r="AG84" s="10">
        <v>850</v>
      </c>
      <c r="AH84" s="11">
        <v>6.8</v>
      </c>
      <c r="AI84" s="65" t="s">
        <v>214</v>
      </c>
      <c r="AJ84" s="37">
        <v>0.25</v>
      </c>
      <c r="AK84" s="65" t="s">
        <v>214</v>
      </c>
      <c r="AL84" s="12">
        <v>0.25</v>
      </c>
      <c r="AM84" s="66" t="s">
        <v>214</v>
      </c>
      <c r="AN84" s="66" t="s">
        <v>214</v>
      </c>
      <c r="AO84" s="38">
        <v>11</v>
      </c>
      <c r="AP84" s="33">
        <v>40</v>
      </c>
      <c r="AQ84" s="33">
        <v>5</v>
      </c>
      <c r="AR84" s="71" t="s">
        <v>214</v>
      </c>
    </row>
    <row r="85" spans="1:44" s="22" customFormat="1" x14ac:dyDescent="0.25">
      <c r="A85" s="31" t="s">
        <v>146</v>
      </c>
      <c r="B85" s="32" t="s">
        <v>147</v>
      </c>
      <c r="C85" s="33">
        <v>1087</v>
      </c>
      <c r="D85" s="33">
        <v>119</v>
      </c>
      <c r="E85" s="64" t="s">
        <v>214</v>
      </c>
      <c r="F85" s="33">
        <v>65</v>
      </c>
      <c r="G85" s="8">
        <v>184</v>
      </c>
      <c r="H85" s="9">
        <v>0.16927322907083717</v>
      </c>
      <c r="I85" s="64" t="s">
        <v>214</v>
      </c>
      <c r="J85" s="33">
        <v>48</v>
      </c>
      <c r="K85" s="33">
        <v>466</v>
      </c>
      <c r="L85" s="33">
        <v>6310</v>
      </c>
      <c r="M85" s="9">
        <v>5.8049678012879484</v>
      </c>
      <c r="N85" s="34">
        <v>225</v>
      </c>
      <c r="O85" s="67" t="s">
        <v>214</v>
      </c>
      <c r="P85" s="34">
        <v>14</v>
      </c>
      <c r="Q85" s="69" t="s">
        <v>214</v>
      </c>
      <c r="R85" s="35">
        <v>5000</v>
      </c>
      <c r="S85" s="69" t="s">
        <v>214</v>
      </c>
      <c r="T85" s="35">
        <v>1251</v>
      </c>
      <c r="U85" s="10">
        <v>6251</v>
      </c>
      <c r="V85" s="36">
        <v>895</v>
      </c>
      <c r="W85" s="36">
        <v>241</v>
      </c>
      <c r="X85" s="35">
        <v>2651</v>
      </c>
      <c r="Y85" s="36">
        <v>2360</v>
      </c>
      <c r="Z85" s="10">
        <v>6147</v>
      </c>
      <c r="AA85" s="11">
        <v>5.6550137994480218</v>
      </c>
      <c r="AB85" s="69" t="s">
        <v>214</v>
      </c>
      <c r="AC85" s="35">
        <v>2013</v>
      </c>
      <c r="AD85" s="35">
        <v>538</v>
      </c>
      <c r="AE85" s="35">
        <v>100</v>
      </c>
      <c r="AF85" s="69" t="s">
        <v>214</v>
      </c>
      <c r="AG85" s="10">
        <v>2651</v>
      </c>
      <c r="AH85" s="11">
        <v>2.4388224471021158</v>
      </c>
      <c r="AI85" s="65" t="s">
        <v>214</v>
      </c>
      <c r="AJ85" s="65" t="s">
        <v>214</v>
      </c>
      <c r="AK85" s="65" t="s">
        <v>214</v>
      </c>
      <c r="AL85" s="70" t="s">
        <v>214</v>
      </c>
      <c r="AM85" s="38">
        <v>11</v>
      </c>
      <c r="AN85" s="38">
        <v>1332</v>
      </c>
      <c r="AO85" s="38">
        <v>18</v>
      </c>
      <c r="AP85" s="33">
        <v>57</v>
      </c>
      <c r="AQ85" s="33">
        <v>3</v>
      </c>
      <c r="AR85" s="39">
        <v>3</v>
      </c>
    </row>
    <row r="86" spans="1:44" s="22" customFormat="1" x14ac:dyDescent="0.25">
      <c r="A86" s="31" t="s">
        <v>148</v>
      </c>
      <c r="B86" s="32" t="s">
        <v>149</v>
      </c>
      <c r="C86" s="33">
        <v>3687</v>
      </c>
      <c r="D86" s="33">
        <v>25203</v>
      </c>
      <c r="E86" s="33">
        <v>8276</v>
      </c>
      <c r="F86" s="33">
        <v>12961</v>
      </c>
      <c r="G86" s="8">
        <v>46440</v>
      </c>
      <c r="H86" s="9">
        <v>12.595606183889341</v>
      </c>
      <c r="I86" s="33">
        <v>383</v>
      </c>
      <c r="J86" s="33">
        <v>224</v>
      </c>
      <c r="K86" s="33">
        <v>1167</v>
      </c>
      <c r="L86" s="33">
        <v>32354</v>
      </c>
      <c r="M86" s="9">
        <v>8.7751559533496071</v>
      </c>
      <c r="N86" s="34">
        <v>2377</v>
      </c>
      <c r="O86" s="34">
        <v>325</v>
      </c>
      <c r="P86" s="34">
        <v>163</v>
      </c>
      <c r="Q86" s="35">
        <v>289146</v>
      </c>
      <c r="R86" s="35">
        <v>7500</v>
      </c>
      <c r="S86" s="69" t="s">
        <v>214</v>
      </c>
      <c r="T86" s="35">
        <v>12400</v>
      </c>
      <c r="U86" s="10">
        <v>309046</v>
      </c>
      <c r="V86" s="36">
        <v>187634</v>
      </c>
      <c r="W86" s="36">
        <v>36036</v>
      </c>
      <c r="X86" s="35">
        <v>20000</v>
      </c>
      <c r="Y86" s="36">
        <v>65376</v>
      </c>
      <c r="Z86" s="10">
        <v>309046</v>
      </c>
      <c r="AA86" s="11">
        <v>83.820450230539734</v>
      </c>
      <c r="AB86" s="69" t="s">
        <v>214</v>
      </c>
      <c r="AC86" s="35">
        <v>14746</v>
      </c>
      <c r="AD86" s="35">
        <v>4309</v>
      </c>
      <c r="AE86" s="35">
        <v>945</v>
      </c>
      <c r="AF86" s="69" t="s">
        <v>214</v>
      </c>
      <c r="AG86" s="10">
        <v>20000</v>
      </c>
      <c r="AH86" s="11">
        <v>5.4244643341470029</v>
      </c>
      <c r="AI86" s="37">
        <v>1</v>
      </c>
      <c r="AJ86" s="65" t="s">
        <v>214</v>
      </c>
      <c r="AK86" s="37">
        <v>4.2</v>
      </c>
      <c r="AL86" s="12">
        <v>5.2</v>
      </c>
      <c r="AM86" s="38">
        <v>10</v>
      </c>
      <c r="AN86" s="38">
        <v>25</v>
      </c>
      <c r="AO86" s="38">
        <v>52</v>
      </c>
      <c r="AP86" s="33">
        <v>725</v>
      </c>
      <c r="AQ86" s="33">
        <v>30</v>
      </c>
      <c r="AR86" s="39">
        <v>160</v>
      </c>
    </row>
    <row r="87" spans="1:44" s="22" customFormat="1" x14ac:dyDescent="0.25">
      <c r="A87" s="31" t="s">
        <v>150</v>
      </c>
      <c r="B87" s="32" t="s">
        <v>151</v>
      </c>
      <c r="C87" s="33">
        <v>15000</v>
      </c>
      <c r="D87" s="33">
        <v>58400</v>
      </c>
      <c r="E87" s="33">
        <v>77998</v>
      </c>
      <c r="F87" s="33">
        <v>2105</v>
      </c>
      <c r="G87" s="8">
        <v>138503</v>
      </c>
      <c r="H87" s="9">
        <v>9.2335333333333338</v>
      </c>
      <c r="I87" s="33">
        <v>316</v>
      </c>
      <c r="J87" s="33">
        <v>537</v>
      </c>
      <c r="K87" s="33">
        <v>2605</v>
      </c>
      <c r="L87" s="33">
        <v>26623</v>
      </c>
      <c r="M87" s="9">
        <v>1.7748666666666666</v>
      </c>
      <c r="N87" s="34">
        <v>395</v>
      </c>
      <c r="O87" s="67" t="s">
        <v>214</v>
      </c>
      <c r="P87" s="34">
        <v>66</v>
      </c>
      <c r="Q87" s="35">
        <v>308500</v>
      </c>
      <c r="R87" s="35">
        <v>7500</v>
      </c>
      <c r="S87" s="69" t="s">
        <v>214</v>
      </c>
      <c r="T87" s="35">
        <v>6666</v>
      </c>
      <c r="U87" s="10">
        <v>322666</v>
      </c>
      <c r="V87" s="35">
        <v>164059</v>
      </c>
      <c r="W87" s="35">
        <v>22921</v>
      </c>
      <c r="X87" s="35">
        <v>56883</v>
      </c>
      <c r="Y87" s="35">
        <v>78803</v>
      </c>
      <c r="Z87" s="10">
        <v>322666</v>
      </c>
      <c r="AA87" s="11">
        <v>21.511066666666668</v>
      </c>
      <c r="AB87" s="69" t="s">
        <v>214</v>
      </c>
      <c r="AC87" s="35">
        <v>49544</v>
      </c>
      <c r="AD87" s="35">
        <v>2748</v>
      </c>
      <c r="AE87" s="35">
        <v>2491</v>
      </c>
      <c r="AF87" s="35">
        <v>2100</v>
      </c>
      <c r="AG87" s="10">
        <v>56883</v>
      </c>
      <c r="AH87" s="11">
        <v>3.7921999999999998</v>
      </c>
      <c r="AI87" s="65" t="s">
        <v>214</v>
      </c>
      <c r="AJ87" s="37">
        <v>3</v>
      </c>
      <c r="AK87" s="37">
        <v>2.5</v>
      </c>
      <c r="AL87" s="12">
        <v>5.5</v>
      </c>
      <c r="AM87" s="38">
        <v>10</v>
      </c>
      <c r="AN87" s="38">
        <v>500</v>
      </c>
      <c r="AO87" s="38">
        <v>43</v>
      </c>
      <c r="AP87" s="33">
        <v>500</v>
      </c>
      <c r="AQ87" s="33">
        <v>50</v>
      </c>
      <c r="AR87" s="39">
        <v>16</v>
      </c>
    </row>
    <row r="88" spans="1:44" s="22" customFormat="1" x14ac:dyDescent="0.25">
      <c r="A88" s="31" t="s">
        <v>152</v>
      </c>
      <c r="B88" s="32" t="s">
        <v>153</v>
      </c>
      <c r="C88" s="33">
        <v>310</v>
      </c>
      <c r="D88" s="33">
        <v>3036</v>
      </c>
      <c r="E88" s="64" t="s">
        <v>214</v>
      </c>
      <c r="F88" s="64" t="s">
        <v>214</v>
      </c>
      <c r="G88" s="8">
        <v>3036</v>
      </c>
      <c r="H88" s="9">
        <v>9.7935483870967737</v>
      </c>
      <c r="I88" s="64" t="s">
        <v>214</v>
      </c>
      <c r="J88" s="33">
        <v>76</v>
      </c>
      <c r="K88" s="33">
        <v>150</v>
      </c>
      <c r="L88" s="33">
        <v>5601</v>
      </c>
      <c r="M88" s="9">
        <v>18.06774193548387</v>
      </c>
      <c r="N88" s="34">
        <v>138</v>
      </c>
      <c r="O88" s="34">
        <v>35</v>
      </c>
      <c r="P88" s="34">
        <v>34</v>
      </c>
      <c r="Q88" s="35">
        <v>20923</v>
      </c>
      <c r="R88" s="35">
        <v>7500</v>
      </c>
      <c r="S88" s="69" t="s">
        <v>214</v>
      </c>
      <c r="T88" s="69" t="s">
        <v>214</v>
      </c>
      <c r="U88" s="10">
        <v>28423</v>
      </c>
      <c r="V88" s="35">
        <v>10914</v>
      </c>
      <c r="W88" s="35">
        <v>1574</v>
      </c>
      <c r="X88" s="35">
        <v>3655</v>
      </c>
      <c r="Y88" s="35">
        <v>3225</v>
      </c>
      <c r="Z88" s="10">
        <v>19368</v>
      </c>
      <c r="AA88" s="11">
        <v>62.477419354838709</v>
      </c>
      <c r="AB88" s="69" t="s">
        <v>214</v>
      </c>
      <c r="AC88" s="35">
        <v>2805</v>
      </c>
      <c r="AD88" s="35">
        <v>850</v>
      </c>
      <c r="AE88" s="69" t="s">
        <v>214</v>
      </c>
      <c r="AF88" s="69" t="s">
        <v>214</v>
      </c>
      <c r="AG88" s="10">
        <v>3655</v>
      </c>
      <c r="AH88" s="11">
        <v>11.790322580645162</v>
      </c>
      <c r="AI88" s="65" t="s">
        <v>214</v>
      </c>
      <c r="AJ88" s="37">
        <v>0.5</v>
      </c>
      <c r="AK88" s="37">
        <v>0.1</v>
      </c>
      <c r="AL88" s="12">
        <v>0.6</v>
      </c>
      <c r="AM88" s="38">
        <v>2</v>
      </c>
      <c r="AN88" s="38">
        <v>50</v>
      </c>
      <c r="AO88" s="38">
        <v>23</v>
      </c>
      <c r="AP88" s="33">
        <v>60</v>
      </c>
      <c r="AQ88" s="33">
        <v>20</v>
      </c>
      <c r="AR88" s="71" t="s">
        <v>214</v>
      </c>
    </row>
    <row r="89" spans="1:44" s="22" customFormat="1" x14ac:dyDescent="0.25">
      <c r="A89" s="31" t="s">
        <v>154</v>
      </c>
      <c r="B89" s="32" t="s">
        <v>155</v>
      </c>
      <c r="C89" s="33">
        <v>1400</v>
      </c>
      <c r="D89" s="33">
        <v>2759</v>
      </c>
      <c r="E89" s="33">
        <v>4094</v>
      </c>
      <c r="F89" s="33">
        <v>916</v>
      </c>
      <c r="G89" s="8">
        <v>7769</v>
      </c>
      <c r="H89" s="9">
        <v>5.5492857142857144</v>
      </c>
      <c r="I89" s="33">
        <v>13</v>
      </c>
      <c r="J89" s="33">
        <v>138</v>
      </c>
      <c r="K89" s="33">
        <v>734</v>
      </c>
      <c r="L89" s="33">
        <v>8769</v>
      </c>
      <c r="M89" s="9">
        <v>6.2635714285714288</v>
      </c>
      <c r="N89" s="34">
        <v>260</v>
      </c>
      <c r="O89" s="67" t="s">
        <v>214</v>
      </c>
      <c r="P89" s="34">
        <v>23</v>
      </c>
      <c r="Q89" s="35">
        <v>42629</v>
      </c>
      <c r="R89" s="35">
        <v>7500</v>
      </c>
      <c r="S89" s="69" t="s">
        <v>214</v>
      </c>
      <c r="T89" s="69" t="s">
        <v>214</v>
      </c>
      <c r="U89" s="10">
        <v>50129</v>
      </c>
      <c r="V89" s="35">
        <v>25190</v>
      </c>
      <c r="W89" s="35">
        <v>6751</v>
      </c>
      <c r="X89" s="35">
        <v>6295</v>
      </c>
      <c r="Y89" s="35">
        <v>11894</v>
      </c>
      <c r="Z89" s="10">
        <v>50130</v>
      </c>
      <c r="AA89" s="11">
        <v>35.807142857142857</v>
      </c>
      <c r="AB89" s="69" t="s">
        <v>214</v>
      </c>
      <c r="AC89" s="35">
        <v>5711</v>
      </c>
      <c r="AD89" s="35">
        <v>384</v>
      </c>
      <c r="AE89" s="35">
        <v>200</v>
      </c>
      <c r="AF89" s="69" t="s">
        <v>214</v>
      </c>
      <c r="AG89" s="10">
        <v>6295</v>
      </c>
      <c r="AH89" s="11">
        <v>4.496428571428571</v>
      </c>
      <c r="AI89" s="65" t="s">
        <v>214</v>
      </c>
      <c r="AJ89" s="37">
        <v>0.75</v>
      </c>
      <c r="AK89" s="37">
        <v>0.15</v>
      </c>
      <c r="AL89" s="12">
        <v>0.9</v>
      </c>
      <c r="AM89" s="38">
        <v>12</v>
      </c>
      <c r="AN89" s="38">
        <v>484</v>
      </c>
      <c r="AO89" s="38">
        <v>36</v>
      </c>
      <c r="AP89" s="33">
        <v>129</v>
      </c>
      <c r="AQ89" s="33">
        <v>20</v>
      </c>
      <c r="AR89" s="39">
        <v>59</v>
      </c>
    </row>
    <row r="90" spans="1:44" s="22" customFormat="1" x14ac:dyDescent="0.25">
      <c r="A90" s="42" t="s">
        <v>156</v>
      </c>
      <c r="B90" s="43" t="s">
        <v>157</v>
      </c>
      <c r="C90" s="44">
        <v>3000</v>
      </c>
      <c r="D90" s="44">
        <v>11565</v>
      </c>
      <c r="E90" s="44">
        <v>8358</v>
      </c>
      <c r="F90" s="44">
        <v>8087</v>
      </c>
      <c r="G90" s="15">
        <v>28010</v>
      </c>
      <c r="H90" s="16">
        <v>9.336666666666666</v>
      </c>
      <c r="I90" s="44">
        <v>1</v>
      </c>
      <c r="J90" s="44">
        <v>345</v>
      </c>
      <c r="K90" s="44">
        <v>1224</v>
      </c>
      <c r="L90" s="44">
        <v>31823</v>
      </c>
      <c r="M90" s="16">
        <v>10.607666666666667</v>
      </c>
      <c r="N90" s="45">
        <v>1343</v>
      </c>
      <c r="O90" s="45">
        <v>322</v>
      </c>
      <c r="P90" s="45">
        <v>56</v>
      </c>
      <c r="Q90" s="46">
        <v>77187</v>
      </c>
      <c r="R90" s="46">
        <v>7500</v>
      </c>
      <c r="S90" s="84" t="s">
        <v>214</v>
      </c>
      <c r="T90" s="46">
        <v>1115</v>
      </c>
      <c r="U90" s="17">
        <v>85802</v>
      </c>
      <c r="V90" s="47">
        <v>36617</v>
      </c>
      <c r="W90" s="47">
        <v>20244</v>
      </c>
      <c r="X90" s="46">
        <v>18151</v>
      </c>
      <c r="Y90" s="47">
        <v>10788</v>
      </c>
      <c r="Z90" s="17">
        <v>85800</v>
      </c>
      <c r="AA90" s="18">
        <v>28.6</v>
      </c>
      <c r="AB90" s="84" t="s">
        <v>214</v>
      </c>
      <c r="AC90" s="46">
        <v>15137</v>
      </c>
      <c r="AD90" s="46">
        <v>1532</v>
      </c>
      <c r="AE90" s="84" t="s">
        <v>214</v>
      </c>
      <c r="AF90" s="46">
        <v>1482</v>
      </c>
      <c r="AG90" s="17">
        <v>18151</v>
      </c>
      <c r="AH90" s="18">
        <v>6.0503333333333336</v>
      </c>
      <c r="AI90" s="85" t="s">
        <v>214</v>
      </c>
      <c r="AJ90" s="48">
        <v>0.75</v>
      </c>
      <c r="AK90" s="48">
        <v>1.1499999999999999</v>
      </c>
      <c r="AL90" s="19">
        <v>1.9</v>
      </c>
      <c r="AM90" s="49">
        <v>1</v>
      </c>
      <c r="AN90" s="49">
        <v>144</v>
      </c>
      <c r="AO90" s="49">
        <v>37</v>
      </c>
      <c r="AP90" s="44">
        <v>452</v>
      </c>
      <c r="AQ90" s="44">
        <v>27</v>
      </c>
      <c r="AR90" s="50">
        <v>56</v>
      </c>
    </row>
    <row r="91" spans="1:44" s="53" customFormat="1" x14ac:dyDescent="0.25">
      <c r="A91" s="51" t="s">
        <v>211</v>
      </c>
      <c r="B91" s="86" t="s">
        <v>214</v>
      </c>
      <c r="C91" s="52">
        <f>SUBTOTAL(109,Table1[FY1987 Population])</f>
        <v>504339</v>
      </c>
      <c r="D91" s="52">
        <f>SUBTOTAL(109,Table1[FY1987 Adult Book  Circulation])</f>
        <v>662457</v>
      </c>
      <c r="E91" s="52">
        <f>SUBTOTAL(109,Table1[FY1987 Juvenile  Book Circulation])</f>
        <v>512029</v>
      </c>
      <c r="F91" s="52">
        <f>SUBTOTAL(109,Table1[FY1987 All Other  Circulation])</f>
        <v>1777901</v>
      </c>
      <c r="G91" s="52">
        <f>SUBTOTAL(109,Table1[FY1987 Total Circulation])</f>
        <v>2952387</v>
      </c>
      <c r="H91" s="52">
        <f>SUBTOTAL(109,Table1[FY1987 Circulations Per Capita])</f>
        <v>650.84987656471367</v>
      </c>
      <c r="I91" s="52">
        <f>SUBTOTAL(109,Table1[FY1987 ILLs Provided])</f>
        <v>9352</v>
      </c>
      <c r="J91" s="52">
        <f>SUBTOTAL(109,Table1[FY1987 ILLs Received])</f>
        <v>15800</v>
      </c>
      <c r="K91" s="52">
        <f>SUBTOTAL(109,Table1[FY1987 Books Added])</f>
        <v>79944</v>
      </c>
      <c r="L91" s="52">
        <f>SUBTOTAL(109,Table1[FY1987 Total Books Volumes])</f>
        <v>1427049</v>
      </c>
      <c r="M91" s="52">
        <f>SUBTOTAL(109,Table1[FY1987 Volumes Per Capita])</f>
        <v>977.5437458341529</v>
      </c>
      <c r="N91" s="52">
        <f>SUBTOTAL(109,Table1[[FY1987 Total Audio Material Volumes ]])</f>
        <v>92471</v>
      </c>
      <c r="O91" s="52">
        <f>SUBTOTAL(109,Table1[[FY1987 Total Video Material Volumes ]])</f>
        <v>7636</v>
      </c>
      <c r="P91" s="52">
        <f>SUBTOTAL(109,Table1[FY1987 Total Subscription Titles])</f>
        <v>5508</v>
      </c>
      <c r="Q91" s="52">
        <f>SUBTOTAL(109,Table1[FY1987 All Local Government Income])</f>
        <v>15248752</v>
      </c>
      <c r="R91" s="52">
        <f>SUBTOTAL(109,Table1[FY1987 Total State Government Income])</f>
        <v>1131060</v>
      </c>
      <c r="S91" s="52">
        <f>SUBTOTAL(109,Table1[FY1987 Total Federal Government Income])</f>
        <v>234675</v>
      </c>
      <c r="T91" s="52">
        <f>SUBTOTAL(109,Table1[FY1987 Total All Other Income])</f>
        <v>331414</v>
      </c>
      <c r="U91" s="52">
        <f>SUBTOTAL(109,Table1[FY1987 Total Operating Income])</f>
        <v>16945901</v>
      </c>
      <c r="V91" s="52">
        <f>SUBTOTAL(109,Table1[FY1987 Salaries and Wages])</f>
        <v>6794500</v>
      </c>
      <c r="W91" s="52">
        <f>SUBTOTAL(109,Table1[FY1987 Benefits])</f>
        <v>1933210</v>
      </c>
      <c r="X91" s="52">
        <f>SUBTOTAL(109,Table1[FY1987 Total Collection Expenditures])</f>
        <v>1887581</v>
      </c>
      <c r="Y91" s="52">
        <f>SUBTOTAL(109,Table1[FY1987 Total Other  Expenditures])</f>
        <v>2972231</v>
      </c>
      <c r="Z91" s="52">
        <f>SUBTOTAL(109,Table1[FY1987 Total Operating  Expenditures])</f>
        <v>13587522</v>
      </c>
      <c r="AA91" s="52">
        <f>SUBTOTAL(109,Table1[FY1987 Operating  Expenditures Per Capita])</f>
        <v>3107.3370453944299</v>
      </c>
      <c r="AB91" s="52">
        <f>SUBTOTAL(109,Table1[FY1987 Capital Outlay])</f>
        <v>2010072</v>
      </c>
      <c r="AC91" s="52">
        <f>SUBTOTAL(109,Table1[FY1987 Book Expenditures])</f>
        <v>1158263</v>
      </c>
      <c r="AD91" s="52">
        <f>SUBTOTAL(109,Table1[FY1987 Subscription Expenditures])</f>
        <v>212549</v>
      </c>
      <c r="AE91" s="52">
        <f>SUBTOTAL(109,Table1[FY1987 Audiovisuals Expenditures])</f>
        <v>101807</v>
      </c>
      <c r="AF91" s="52">
        <f>SUBTOTAL(109,Table1[FY1987 Other Materials Expenditures])</f>
        <v>414989</v>
      </c>
      <c r="AG91" s="52">
        <f>SUBTOTAL(109,Table1[FY1987 Total Collection Expenditures2])</f>
        <v>1887608</v>
      </c>
      <c r="AH91" s="52">
        <f>SUBTOTAL(109,Table1[FY1987 Collection Expenditures Per Capita])</f>
        <v>787.83476770215452</v>
      </c>
      <c r="AI91" s="52">
        <f>SUBTOTAL(109,Table1[FY1987 Librarians with MLS])</f>
        <v>58.25</v>
      </c>
      <c r="AJ91" s="52">
        <f>SUBTOTAL(109,Table1[FY1987 All Other Librarians])</f>
        <v>38.449999999999989</v>
      </c>
      <c r="AK91" s="52">
        <f>SUBTOTAL(109,Table1[FY1987 All Other Paid Employees])</f>
        <v>172.67000000000002</v>
      </c>
      <c r="AL91" s="52">
        <f>SUBTOTAL(109,Table1[FY1987 Total Employees])</f>
        <v>269.37</v>
      </c>
      <c r="AM91" s="52">
        <f>SUBTOTAL(109,Table1[FY1987 Number of Volunteers])</f>
        <v>606</v>
      </c>
      <c r="AN91" s="52">
        <f>SUBTOTAL(109,Table1[FY1987 Annual Volunteer Hours])</f>
        <v>54204</v>
      </c>
      <c r="AO91" s="52">
        <f>SUBTOTAL(109,Table1[FY1987 Hours Library Outlets Open Per Week])</f>
        <v>2466</v>
      </c>
      <c r="AP91" s="52">
        <f>SUBTOTAL(109,Table1[FY1987 Attendance in Library Per Week])</f>
        <v>45395</v>
      </c>
      <c r="AQ91" s="52">
        <f>SUBTOTAL(109,Table1[FY1987 Reference Questions Per Week])</f>
        <v>5962</v>
      </c>
      <c r="AR91" s="52">
        <f>SUBTOTAL(109,Table1[FY1987 Annual Number of Programs])</f>
        <v>3755</v>
      </c>
    </row>
    <row r="92" spans="1:44" s="20" customFormat="1" x14ac:dyDescent="0.25">
      <c r="A92" s="1" t="s">
        <v>212</v>
      </c>
      <c r="B92" s="1"/>
      <c r="C92" s="2"/>
      <c r="D92" s="2"/>
      <c r="E92" s="3"/>
      <c r="F92" s="3"/>
      <c r="G92" s="3"/>
      <c r="H92" s="4"/>
      <c r="I92" s="3"/>
      <c r="J92" s="3"/>
      <c r="K92" s="3"/>
      <c r="L92" s="2"/>
      <c r="M92" s="2"/>
      <c r="N92" s="2"/>
      <c r="O92" s="2"/>
      <c r="P92" s="2"/>
      <c r="Q92" s="5"/>
      <c r="R92" s="5"/>
      <c r="S92" s="5"/>
      <c r="T92" s="5"/>
      <c r="U92" s="5"/>
      <c r="V92" s="5"/>
      <c r="W92" s="5"/>
      <c r="X92" s="5"/>
      <c r="Y92" s="5"/>
      <c r="Z92" s="5"/>
      <c r="AA92" s="6"/>
      <c r="AB92" s="5"/>
      <c r="AC92" s="5"/>
      <c r="AD92" s="5"/>
      <c r="AE92" s="5"/>
      <c r="AF92" s="5"/>
      <c r="AG92" s="5"/>
      <c r="AH92" s="6"/>
      <c r="AI92" s="7"/>
      <c r="AJ92" s="21"/>
      <c r="AK92" s="7"/>
      <c r="AL92" s="7"/>
      <c r="AM92" s="2"/>
      <c r="AN92" s="2"/>
      <c r="AO92" s="2"/>
      <c r="AP92" s="2"/>
      <c r="AQ92" s="2"/>
      <c r="AR92" s="2"/>
    </row>
    <row r="93" spans="1:44" x14ac:dyDescent="0.25">
      <c r="AJ93" s="21"/>
    </row>
    <row r="94" spans="1:44" x14ac:dyDescent="0.25">
      <c r="AJ94" s="21"/>
      <c r="AR94" s="3"/>
    </row>
    <row r="95" spans="1:44" x14ac:dyDescent="0.25">
      <c r="AJ95" s="21"/>
    </row>
    <row r="96" spans="1:44" x14ac:dyDescent="0.25">
      <c r="AJ96" s="21"/>
    </row>
  </sheetData>
  <sortState ref="A2:AR96">
    <sortCondition ref="C2:C96"/>
  </sortState>
  <hyperlinks>
    <hyperlink ref="A2" r:id="rId1"/>
  </hyperlinks>
  <pageMargins left="0.7" right="0.7" top="0.75" bottom="0.75" header="0.3" footer="0.3"/>
  <pageSetup orientation="portrait" horizontalDpi="1200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FY1987 Data (1 of 1 sheet)</vt:lpstr>
      <vt:lpstr>'FY1987 Data (1 of 1 sheet)'!Print_Area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FY1987 Alaska Public Library Statistics</dc:title>
  <dc:creator/>
  <cp:lastModifiedBy/>
  <dcterms:created xsi:type="dcterms:W3CDTF">2018-11-17T19:13:12Z</dcterms:created>
  <dcterms:modified xsi:type="dcterms:W3CDTF">2019-02-15T21:40:32Z</dcterms:modified>
</cp:coreProperties>
</file>