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" windowWidth="15072" windowHeight="8220"/>
  </bookViews>
  <sheets>
    <sheet name="FY1989 Data (sheet 1 of 1)" sheetId="1" r:id="rId1"/>
  </sheets>
  <definedNames>
    <definedName name="_xlnm.Print_Area" localSheetId="0">'FY1989 Data (sheet 1 of 1)'!$A$3:$AT$91</definedName>
    <definedName name="_xlnm.Print_Titles" localSheetId="0">'FY1989 Data (sheet 1 of 1)'!$B:$B,'FY1989 Data (sheet 1 of 1)'!$3:$3</definedName>
  </definedNames>
  <calcPr calcId="152511"/>
</workbook>
</file>

<file path=xl/calcChain.xml><?xml version="1.0" encoding="utf-8"?>
<calcChain xmlns="http://schemas.openxmlformats.org/spreadsheetml/2006/main">
  <c r="D92" i="1" l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C92" i="1"/>
</calcChain>
</file>

<file path=xl/sharedStrings.xml><?xml version="1.0" encoding="utf-8"?>
<sst xmlns="http://schemas.openxmlformats.org/spreadsheetml/2006/main" count="1235" uniqueCount="231">
  <si>
    <t>ANCHOR POINT PUBLIC LIBRARY</t>
  </si>
  <si>
    <t>ANCHOR POINT</t>
  </si>
  <si>
    <t>ANCHORAGE MUNICIPAL LIBRARIES</t>
  </si>
  <si>
    <t>ANCHORAGE</t>
  </si>
  <si>
    <t>ANDERSON VILLAGE LIBRARY</t>
  </si>
  <si>
    <t>ANDERSON</t>
  </si>
  <si>
    <t>KUSKOKWIM CONSORTIUM LIBRARY</t>
  </si>
  <si>
    <t>BETHEL</t>
  </si>
  <si>
    <t>BIG LAKE LIBRARY</t>
  </si>
  <si>
    <t>BIG LAKE</t>
  </si>
  <si>
    <t>CANTWELL</t>
  </si>
  <si>
    <t>CHINIAK PUBLIC LIBRARY</t>
  </si>
  <si>
    <t>CHINIAK</t>
  </si>
  <si>
    <t>RUTH RIGGS PUBLIC LIBRARY</t>
  </si>
  <si>
    <t>CLEARWATER</t>
  </si>
  <si>
    <t>COLD BAY PUBLIC LIBRARY</t>
  </si>
  <si>
    <t>COLD BAY</t>
  </si>
  <si>
    <t>COOPER LANDING</t>
  </si>
  <si>
    <t>CORDOVA PUBLIC LIBRARY</t>
  </si>
  <si>
    <t>CORDOVA</t>
  </si>
  <si>
    <t>CRAIG PUBLIC LIBRARY</t>
  </si>
  <si>
    <t>CRAIG</t>
  </si>
  <si>
    <t>IPNATCHIAQ LIBRARY</t>
  </si>
  <si>
    <t>DEERING</t>
  </si>
  <si>
    <t>DELTA COMMUNITY LIBRARY</t>
  </si>
  <si>
    <t>DELTA JUNCTION</t>
  </si>
  <si>
    <t>DILLINGHAM PUBLIC LIBRARY</t>
  </si>
  <si>
    <t>DILLINGHAM</t>
  </si>
  <si>
    <t>EAGLE PUBLIC LIBRARY</t>
  </si>
  <si>
    <t>EAGLE CITY</t>
  </si>
  <si>
    <t>ELIM COMMUNITY LIBRARY</t>
  </si>
  <si>
    <t>ELIM</t>
  </si>
  <si>
    <t>NOME</t>
  </si>
  <si>
    <t>FAIRBANKS</t>
  </si>
  <si>
    <t>CHARLES EVANS COMMUNITY LIBRARY</t>
  </si>
  <si>
    <t>GALENA</t>
  </si>
  <si>
    <t>COPPER VALLEY COMMUNITY LIBRARY</t>
  </si>
  <si>
    <t>GLENNALLEN</t>
  </si>
  <si>
    <t>GUSTAVUS PUBLIC LIBRARY</t>
  </si>
  <si>
    <t>GUSTAVUS</t>
  </si>
  <si>
    <t>HAINES BOROUGH PUBLIC LIBRARY</t>
  </si>
  <si>
    <t>HAINES</t>
  </si>
  <si>
    <t>TRI-VALLEY COMMUNITY LIBRARY</t>
  </si>
  <si>
    <t>HEALY</t>
  </si>
  <si>
    <t>HOLLIS PUBLIC LIBRARY</t>
  </si>
  <si>
    <t>HOLLIS</t>
  </si>
  <si>
    <t>HOMER PUBLIC LIBRARY</t>
  </si>
  <si>
    <t>HOMER</t>
  </si>
  <si>
    <t>HOPE COMMUNITY LIBRARY</t>
  </si>
  <si>
    <t>HOPE</t>
  </si>
  <si>
    <t>JUNEAU PUBLIC LIBRARIES</t>
  </si>
  <si>
    <t>JUNEAU</t>
  </si>
  <si>
    <t>KAKE COMMUNITY LIBRARY</t>
  </si>
  <si>
    <t>KAKE</t>
  </si>
  <si>
    <t>KASILOF PUBLIC LIBRARY</t>
  </si>
  <si>
    <t>KASILOF</t>
  </si>
  <si>
    <t>KENAI COMMUNITY LIBRARY</t>
  </si>
  <si>
    <t>KENAI</t>
  </si>
  <si>
    <t>KETCHIKAN PUBLIC LIBRARY</t>
  </si>
  <si>
    <t>KETCHIKAN</t>
  </si>
  <si>
    <t>A. HOLMES JOHNSON MEM LIBRARY</t>
  </si>
  <si>
    <t>KODIAK</t>
  </si>
  <si>
    <t>CHUKCHI LIBRARY</t>
  </si>
  <si>
    <t>KOTZEBUE</t>
  </si>
  <si>
    <t>MCGRATH COMMUNITY LIBRARY</t>
  </si>
  <si>
    <t>MCGRATH</t>
  </si>
  <si>
    <t>METLAKATLA CENTENNIAL LIBRARY</t>
  </si>
  <si>
    <t>METLAKATLA</t>
  </si>
  <si>
    <t>MARTIN MONSEN LIBRARY</t>
  </si>
  <si>
    <t>NAKNEK</t>
  </si>
  <si>
    <t>NENANA PUBLIC LIBRARY</t>
  </si>
  <si>
    <t>NENANA</t>
  </si>
  <si>
    <t>NINILCHIK COMMUNITY LIBRARY</t>
  </si>
  <si>
    <t>NINILCHIK</t>
  </si>
  <si>
    <t>KEGOAYAH KOZGA LIBRARY</t>
  </si>
  <si>
    <t>NORTHWAY COMMUNITY LIBRARY</t>
  </si>
  <si>
    <t>NORTHWAY</t>
  </si>
  <si>
    <t>PALMER PUBLIC LIBRARY</t>
  </si>
  <si>
    <t>PALMER</t>
  </si>
  <si>
    <t>PELICAN PUBLIC LIBRARY</t>
  </si>
  <si>
    <t>PELICAN</t>
  </si>
  <si>
    <t>PETERSBURG PUBLIC LIBRARY</t>
  </si>
  <si>
    <t>PETERSBURG</t>
  </si>
  <si>
    <t>JESSIE WAKEFIELD MEMORIAL LIBRARY</t>
  </si>
  <si>
    <t>PORT LIONS</t>
  </si>
  <si>
    <t>RUBY COMMUNITY LIBRARY</t>
  </si>
  <si>
    <t>RUBY</t>
  </si>
  <si>
    <t>SELDOVIA PUBLIC LIBRARY</t>
  </si>
  <si>
    <t>SELDOVIA</t>
  </si>
  <si>
    <t>SEWARD COMMUNITY LIBRARY</t>
  </si>
  <si>
    <t>SEWARD</t>
  </si>
  <si>
    <t>NELLIE WEYIOUANNA ILISAAVIK</t>
  </si>
  <si>
    <t>SHISHMAREF</t>
  </si>
  <si>
    <t>KETTLESON MEMORIAL LIBRARY</t>
  </si>
  <si>
    <t>SITKA</t>
  </si>
  <si>
    <t>SKAGWAY PUBLIC LIBRARY</t>
  </si>
  <si>
    <t>SKAGWAY</t>
  </si>
  <si>
    <t>SOLDOTNA PUBLIC LIBRARY</t>
  </si>
  <si>
    <t>SOLDOTNA</t>
  </si>
  <si>
    <t>SUTTON PUBLIC LIBRARY</t>
  </si>
  <si>
    <t>SUTTON</t>
  </si>
  <si>
    <t>TAKOTNA COMMUNITY LIBRARY</t>
  </si>
  <si>
    <t>TAKOTNA</t>
  </si>
  <si>
    <t>TALKEETNA PUBLIC LIBRARY</t>
  </si>
  <si>
    <t>TALKEETNA</t>
  </si>
  <si>
    <t>TANANA COMMUNITY LIBRARY</t>
  </si>
  <si>
    <t>TANANA</t>
  </si>
  <si>
    <t>DERMOTT O'TOOLE MEMORIAL LIBRARY</t>
  </si>
  <si>
    <t>TENAKEE SPRINGS</t>
  </si>
  <si>
    <t>TOK COMMUNITY LIBRARY</t>
  </si>
  <si>
    <t>TOK</t>
  </si>
  <si>
    <t>TICASUK LIBRARY</t>
  </si>
  <si>
    <t>UNALAKLEET</t>
  </si>
  <si>
    <t>VALDEZ CONSORTIUM LIBRARY</t>
  </si>
  <si>
    <t>VALDEZ</t>
  </si>
  <si>
    <t>WASILLA PUBLIC LIBRARY</t>
  </si>
  <si>
    <t>WASILLA</t>
  </si>
  <si>
    <t>WILLOW PUBLIC LIBRARY</t>
  </si>
  <si>
    <t>WILLOW</t>
  </si>
  <si>
    <t>IRENE INGLE PUBLIC LIBRARY</t>
  </si>
  <si>
    <t>WRANGELL</t>
  </si>
  <si>
    <t>AKIAK SCHOOL COMMUNITY LIBRARY</t>
  </si>
  <si>
    <t>AKIAK</t>
  </si>
  <si>
    <t>KENNY LAKE PUBLIC LIBRARY</t>
  </si>
  <si>
    <t>KENNY LAKE</t>
  </si>
  <si>
    <t>KOYUK PUBLIC LIBRARY</t>
  </si>
  <si>
    <t>KOYUK</t>
  </si>
  <si>
    <t>PILOT STATION PUBLIC LIBRARY</t>
  </si>
  <si>
    <t>PILOT STATION</t>
  </si>
  <si>
    <t>TULUKSAK</t>
  </si>
  <si>
    <t>AKIACHAK</t>
  </si>
  <si>
    <t>NIKOLAI PUBLIC LIBRARY</t>
  </si>
  <si>
    <t>NIKOLAI</t>
  </si>
  <si>
    <t>SAND POINT</t>
  </si>
  <si>
    <t>ALAKANUK PUBLIC LIBRARY</t>
  </si>
  <si>
    <t>ALAKANUK</t>
  </si>
  <si>
    <t>OLD HARBOR</t>
  </si>
  <si>
    <t>CANTWELL SCHOOL/COMMUNITY LIBRARY</t>
  </si>
  <si>
    <t>TULUKSAK SCHOOL/COMMUNITY LIBRARY</t>
  </si>
  <si>
    <t>AKIACHAK SCHOOL/COMMUNITY LIBRARY</t>
  </si>
  <si>
    <t>COOPER LANDING COMMUNITY LIBRARY</t>
  </si>
  <si>
    <t>FAIRBANKS NORTH STAR BOROUGH PUBLIC LIBRARY</t>
  </si>
  <si>
    <t>FY1989 Library Name</t>
  </si>
  <si>
    <t>FY1989 City</t>
  </si>
  <si>
    <t>FY1989 Population</t>
  </si>
  <si>
    <t>FY1989 Librarians with MLS</t>
  </si>
  <si>
    <t>FY1989 All Other Paid Employees</t>
  </si>
  <si>
    <t>FY1989 Total Employees</t>
  </si>
  <si>
    <t>FY1989 Total Local Government Income</t>
  </si>
  <si>
    <t>FY1989 Total State Government Income</t>
  </si>
  <si>
    <t>FY1989 Total Federal Government Income</t>
  </si>
  <si>
    <t>FY1989 Total All Other Income</t>
  </si>
  <si>
    <t>FY1989 Total Operating Income</t>
  </si>
  <si>
    <t>FY1989 Salaries and Wages</t>
  </si>
  <si>
    <t>FY1989 Benefits</t>
  </si>
  <si>
    <t>FY1989 Total Collection Expenditures</t>
  </si>
  <si>
    <t>FY1989 Total Other  Expenditures</t>
  </si>
  <si>
    <t>FY1989 Total Operating  Expenditures</t>
  </si>
  <si>
    <t xml:space="preserve">FY1989 Total Audio Material Volumes </t>
  </si>
  <si>
    <t xml:space="preserve">FY1989 Total Video Material Volumes </t>
  </si>
  <si>
    <t>FY1989 Total Subscription Titles</t>
  </si>
  <si>
    <t>FY1989 Annual Attendance in Library</t>
  </si>
  <si>
    <t>FY1989 Annual Reference Questions</t>
  </si>
  <si>
    <t>FY1989 Total Circulation</t>
  </si>
  <si>
    <t>FY1989 ILLs Provided</t>
  </si>
  <si>
    <t>FY1989 ILLs Received</t>
  </si>
  <si>
    <t>ATMAUTLUAK PUBLIC LIBRARY</t>
  </si>
  <si>
    <t>CHUATHBALUK PUBLIC LIBRARY</t>
  </si>
  <si>
    <t>GAMBELL PUBLIC LIBRARY</t>
  </si>
  <si>
    <t>KING COVE PUBLIC LIBRARY</t>
  </si>
  <si>
    <t>KOYUKUK COMMUNITY LIBRARY</t>
  </si>
  <si>
    <t>SAVOONGA PUBLIC LIBRARY</t>
  </si>
  <si>
    <t>WHITTIER PUBLIC LIBRARY</t>
  </si>
  <si>
    <t>ATMAUTLUAK</t>
  </si>
  <si>
    <t xml:space="preserve">CHUATHBALUK </t>
  </si>
  <si>
    <t>KING COVE</t>
  </si>
  <si>
    <t xml:space="preserve">KOYUKUK </t>
  </si>
  <si>
    <t xml:space="preserve">SAVOONGA </t>
  </si>
  <si>
    <t xml:space="preserve">WHITTIER </t>
  </si>
  <si>
    <t>ANIAK PUBLIC LIBRARY</t>
  </si>
  <si>
    <t>ANIAK</t>
  </si>
  <si>
    <t>CHEVAK</t>
  </si>
  <si>
    <t>CHEVAK PUBLIC LIBRARY</t>
  </si>
  <si>
    <t>GAMBELL</t>
  </si>
  <si>
    <t>HYDER COMMUNITY LIBRARY</t>
  </si>
  <si>
    <t>HYDER</t>
  </si>
  <si>
    <t>OLD HARBOR PUBLIC LIBRARY</t>
  </si>
  <si>
    <t>QUINHAGAK</t>
  </si>
  <si>
    <t>QUINHAGAK PUBLIC LIBRARY</t>
  </si>
  <si>
    <t>WHITE MOUNTAIN</t>
  </si>
  <si>
    <t>WHITE MOUNTAIN PUBLIC LIBRARY</t>
  </si>
  <si>
    <t>FY1989 Adult Book  Circulation</t>
  </si>
  <si>
    <t>FY1989 Juvenile  Book Circulation</t>
  </si>
  <si>
    <t>FY1989 All Other  Circulation</t>
  </si>
  <si>
    <t>FY1989 Circulations Per Capita</t>
  </si>
  <si>
    <t>FY1989 Volumes Per Capita</t>
  </si>
  <si>
    <t>FY1989 Operating  Expenditures Per Capita</t>
  </si>
  <si>
    <t>FY1989 Book Expenditures</t>
  </si>
  <si>
    <t>FY1989 Subscription Expenditures</t>
  </si>
  <si>
    <t>FY1989 Audiovisuals Expenditures</t>
  </si>
  <si>
    <t>FY1989 Other Materials Expenditures</t>
  </si>
  <si>
    <t>FY1989 Collection Expenditures Per Capita</t>
  </si>
  <si>
    <t>FY1989 Number of Volunteers</t>
  </si>
  <si>
    <t>FY1989 Annual Volunteer Hours</t>
  </si>
  <si>
    <t>FY1989 Type of Library Board</t>
  </si>
  <si>
    <t>FY1989 Hours Library Outlets Open Per Week</t>
  </si>
  <si>
    <t>FY1989 Annual Number of Programs</t>
  </si>
  <si>
    <t>FORT YUKON</t>
  </si>
  <si>
    <t>FORT YUKON PUBLIC LIBRARY</t>
  </si>
  <si>
    <t>SAINT MARY'S</t>
  </si>
  <si>
    <t>SAINT PAUL</t>
  </si>
  <si>
    <t>SAINT MARY'S PUBLIC LIBRARY</t>
  </si>
  <si>
    <t>SAINT PAUL PUBLIC LIBRARY</t>
  </si>
  <si>
    <t>SAND POINT PUBLIC LIBRARY</t>
  </si>
  <si>
    <t>TATITLEK</t>
  </si>
  <si>
    <t>TATITLEK PUBLIC LIBRARY</t>
  </si>
  <si>
    <t>FY1989 Annual Reference Questions Per Capita</t>
  </si>
  <si>
    <t>FY1989 Books Added</t>
  </si>
  <si>
    <t>FY1989 Total Books Volumes</t>
  </si>
  <si>
    <t>Policy</t>
  </si>
  <si>
    <t>None</t>
  </si>
  <si>
    <t>Advisory</t>
  </si>
  <si>
    <t>FY1989 Capital Expenditures</t>
  </si>
  <si>
    <t>FY1989 All Other Librarians</t>
  </si>
  <si>
    <t>Alaska Public Library Statistics</t>
  </si>
  <si>
    <t>End of Row</t>
  </si>
  <si>
    <t>End of Docment</t>
  </si>
  <si>
    <t>FY1989 Total Collection Expenditures2</t>
  </si>
  <si>
    <t>Total</t>
  </si>
  <si>
    <t>(empty)</t>
  </si>
  <si>
    <t>This spreadsheet contains annual report data collected from public libraries in Alaska. This data was submitted for fiscal year 1989 (July 1, 1988-June 30, 1989); however, libraries which adhere to a calendar year financial schedule will submit data for the calendar year 1988 (January 1, 1988-December 31, 1988).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</si>
</sst>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sz val="11"/>
      <color theme="0" tint="-0.14996795556505021"/>
      <name val="Calibri"/>
      <family val="2"/>
      <scheme val="minor"/>
    </font>
    <font>
      <sz val="11"/>
      <color theme="0" tint="-0.1499679555650502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164" fontId="1" fillId="0" borderId="1" xfId="2" applyNumberFormat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  <xf numFmtId="0" fontId="0" fillId="2" borderId="0" xfId="0" applyFill="1"/>
    <xf numFmtId="3" fontId="1" fillId="0" borderId="1" xfId="1" applyNumberFormat="1" applyFont="1" applyFill="1" applyBorder="1" applyAlignment="1">
      <alignment horizontal="right" wrapText="1"/>
    </xf>
    <xf numFmtId="3" fontId="3" fillId="0" borderId="0" xfId="1" applyNumberFormat="1" applyFont="1"/>
    <xf numFmtId="37" fontId="3" fillId="2" borderId="0" xfId="1" applyNumberFormat="1" applyFont="1" applyFill="1"/>
    <xf numFmtId="39" fontId="3" fillId="2" borderId="0" xfId="1" applyNumberFormat="1" applyFont="1" applyFill="1"/>
    <xf numFmtId="37" fontId="1" fillId="0" borderId="1" xfId="1" applyNumberFormat="1" applyFont="1" applyFill="1" applyBorder="1" applyAlignment="1">
      <alignment horizontal="right" wrapText="1"/>
    </xf>
    <xf numFmtId="37" fontId="3" fillId="0" borderId="0" xfId="1" applyNumberFormat="1" applyFont="1"/>
    <xf numFmtId="37" fontId="3" fillId="3" borderId="0" xfId="1" applyNumberFormat="1" applyFont="1" applyFill="1"/>
    <xf numFmtId="3" fontId="3" fillId="3" borderId="0" xfId="1" applyNumberFormat="1" applyFont="1" applyFill="1"/>
    <xf numFmtId="3" fontId="3" fillId="0" borderId="0" xfId="1" applyNumberFormat="1" applyFont="1" applyFill="1"/>
    <xf numFmtId="165" fontId="0" fillId="2" borderId="0" xfId="0" applyNumberFormat="1" applyFill="1"/>
    <xf numFmtId="3" fontId="1" fillId="0" borderId="1" xfId="2" applyNumberFormat="1" applyFont="1" applyFill="1" applyBorder="1" applyAlignment="1">
      <alignment horizontal="right" wrapText="1"/>
    </xf>
    <xf numFmtId="3" fontId="0" fillId="0" borderId="0" xfId="0" applyNumberFormat="1"/>
    <xf numFmtId="3" fontId="1" fillId="0" borderId="2" xfId="2" applyNumberFormat="1" applyFont="1" applyFill="1" applyBorder="1" applyAlignment="1">
      <alignment horizontal="right" wrapText="1"/>
    </xf>
    <xf numFmtId="3" fontId="1" fillId="0" borderId="3" xfId="2" applyNumberFormat="1" applyFont="1" applyFill="1" applyBorder="1" applyAlignment="1">
      <alignment horizontal="right" wrapText="1"/>
    </xf>
    <xf numFmtId="164" fontId="1" fillId="0" borderId="1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Fill="1" applyAlignment="1">
      <alignment wrapText="1"/>
    </xf>
    <xf numFmtId="3" fontId="1" fillId="0" borderId="4" xfId="1" applyNumberFormat="1" applyFont="1" applyFill="1" applyBorder="1" applyAlignment="1">
      <alignment horizontal="right" wrapText="1"/>
    </xf>
    <xf numFmtId="37" fontId="1" fillId="0" borderId="4" xfId="1" applyNumberFormat="1" applyFont="1" applyFill="1" applyBorder="1" applyAlignment="1">
      <alignment horizontal="right" wrapText="1"/>
    </xf>
    <xf numFmtId="164" fontId="1" fillId="0" borderId="4" xfId="2" applyNumberFormat="1" applyFont="1" applyFill="1" applyBorder="1" applyAlignment="1">
      <alignment horizontal="right" wrapText="1"/>
    </xf>
    <xf numFmtId="2" fontId="1" fillId="0" borderId="4" xfId="2" applyNumberFormat="1" applyFont="1" applyFill="1" applyBorder="1" applyAlignment="1">
      <alignment horizontal="right" wrapText="1"/>
    </xf>
    <xf numFmtId="3" fontId="1" fillId="0" borderId="4" xfId="2" applyNumberFormat="1" applyFont="1" applyFill="1" applyBorder="1" applyAlignment="1">
      <alignment horizontal="right" wrapText="1"/>
    </xf>
    <xf numFmtId="164" fontId="1" fillId="0" borderId="4" xfId="2" applyNumberFormat="1" applyFont="1" applyFill="1" applyBorder="1" applyAlignment="1">
      <alignment horizontal="center" wrapText="1"/>
    </xf>
    <xf numFmtId="0" fontId="0" fillId="0" borderId="0" xfId="0" applyFill="1" applyBorder="1"/>
    <xf numFmtId="3" fontId="1" fillId="0" borderId="7" xfId="2" applyNumberFormat="1" applyFont="1" applyFill="1" applyBorder="1" applyAlignment="1">
      <alignment horizontal="right" wrapText="1"/>
    </xf>
    <xf numFmtId="3" fontId="1" fillId="0" borderId="8" xfId="2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5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39" fontId="1" fillId="0" borderId="1" xfId="1" applyNumberFormat="1" applyFont="1" applyFill="1" applyBorder="1" applyAlignment="1">
      <alignment horizontal="right" wrapText="1"/>
    </xf>
    <xf numFmtId="164" fontId="1" fillId="0" borderId="1" xfId="2" applyNumberFormat="1" applyFont="1" applyFill="1" applyBorder="1"/>
    <xf numFmtId="165" fontId="1" fillId="0" borderId="1" xfId="2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wrapText="1"/>
    </xf>
    <xf numFmtId="0" fontId="1" fillId="0" borderId="4" xfId="2" applyFont="1" applyFill="1" applyBorder="1" applyAlignment="1">
      <alignment wrapText="1"/>
    </xf>
    <xf numFmtId="39" fontId="1" fillId="0" borderId="4" xfId="1" applyNumberFormat="1" applyFont="1" applyFill="1" applyBorder="1" applyAlignment="1">
      <alignment horizontal="right" wrapText="1"/>
    </xf>
    <xf numFmtId="165" fontId="1" fillId="0" borderId="4" xfId="2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 applyProtection="1">
      <alignment wrapText="1"/>
    </xf>
    <xf numFmtId="3" fontId="7" fillId="0" borderId="0" xfId="1" applyNumberFormat="1" applyFont="1" applyFill="1" applyAlignment="1">
      <alignment wrapText="1"/>
    </xf>
    <xf numFmtId="37" fontId="7" fillId="0" borderId="0" xfId="1" applyNumberFormat="1" applyFont="1" applyFill="1" applyAlignment="1">
      <alignment wrapText="1"/>
    </xf>
    <xf numFmtId="39" fontId="7" fillId="0" borderId="0" xfId="1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165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3" fontId="8" fillId="0" borderId="1" xfId="1" applyNumberFormat="1" applyFont="1" applyFill="1" applyBorder="1" applyAlignment="1">
      <alignment horizontal="right" wrapText="1"/>
    </xf>
    <xf numFmtId="3" fontId="8" fillId="0" borderId="1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/>
    <xf numFmtId="164" fontId="8" fillId="0" borderId="1" xfId="2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3" fontId="8" fillId="0" borderId="7" xfId="2" applyNumberFormat="1" applyFont="1" applyFill="1" applyBorder="1" applyAlignment="1">
      <alignment horizontal="right" wrapText="1"/>
    </xf>
    <xf numFmtId="37" fontId="8" fillId="0" borderId="1" xfId="1" applyNumberFormat="1" applyFont="1" applyFill="1" applyBorder="1" applyAlignment="1">
      <alignment horizontal="right" wrapText="1"/>
    </xf>
    <xf numFmtId="39" fontId="8" fillId="0" borderId="1" xfId="1" applyNumberFormat="1" applyFont="1" applyFill="1" applyBorder="1" applyAlignment="1">
      <alignment horizontal="right" wrapText="1"/>
    </xf>
    <xf numFmtId="165" fontId="8" fillId="0" borderId="1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2" fontId="8" fillId="0" borderId="4" xfId="2" applyNumberFormat="1" applyFont="1" applyFill="1" applyBorder="1" applyAlignment="1">
      <alignment horizontal="right" wrapText="1"/>
    </xf>
    <xf numFmtId="0" fontId="8" fillId="0" borderId="4" xfId="0" applyNumberFormat="1" applyFont="1" applyFill="1" applyBorder="1" applyAlignment="1" applyProtection="1">
      <alignment wrapText="1"/>
    </xf>
    <xf numFmtId="0" fontId="7" fillId="0" borderId="0" xfId="0" applyFont="1" applyFill="1" applyBorder="1"/>
    <xf numFmtId="3" fontId="7" fillId="0" borderId="0" xfId="1" applyNumberFormat="1" applyFont="1" applyFill="1" applyBorder="1"/>
    <xf numFmtId="37" fontId="7" fillId="0" borderId="0" xfId="1" applyNumberFormat="1" applyFont="1" applyFill="1" applyBorder="1"/>
    <xf numFmtId="39" fontId="7" fillId="0" borderId="0" xfId="1" applyNumberFormat="1" applyFont="1" applyFill="1" applyBorder="1"/>
    <xf numFmtId="164" fontId="7" fillId="0" borderId="0" xfId="0" applyNumberFormat="1" applyFont="1" applyFill="1" applyBorder="1"/>
    <xf numFmtId="165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1" applyNumberFormat="1" applyFont="1" applyFill="1" applyBorder="1" applyAlignment="1">
      <alignment horizontal="center" vertical="center" wrapText="1"/>
    </xf>
    <xf numFmtId="37" fontId="10" fillId="0" borderId="10" xfId="1" applyNumberFormat="1" applyFont="1" applyFill="1" applyBorder="1" applyAlignment="1">
      <alignment horizontal="center" vertical="center" wrapText="1"/>
    </xf>
    <xf numFmtId="39" fontId="10" fillId="0" borderId="10" xfId="1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AT92" totalsRowCount="1" headerRowDxfId="95" headerRowBorderDxfId="94" tableBorderDxfId="93" totalsRowBorderDxfId="92" headerRowCellStyle="Comma">
  <autoFilter ref="A3:AT91"/>
  <sortState ref="A3:AT90">
    <sortCondition ref="B2:B90"/>
  </sortState>
  <tableColumns count="46">
    <tableColumn id="1" name="FY1989 Library Name" totalsRowLabel="Total" dataDxfId="91" totalsRowDxfId="90" dataCellStyle="Normal_Sheet1"/>
    <tableColumn id="2" name="FY1989 City" totalsRowLabel="(empty)" dataDxfId="89" totalsRowDxfId="88" dataCellStyle="Normal_Sheet1"/>
    <tableColumn id="3" name="FY1989 Population" totalsRowFunction="sum" dataDxfId="87" totalsRowDxfId="86" dataCellStyle="Comma"/>
    <tableColumn id="4" name="FY1989 Adult Book  Circulation" totalsRowFunction="sum" dataDxfId="85" totalsRowDxfId="84" dataCellStyle="Comma"/>
    <tableColumn id="5" name="FY1989 Juvenile  Book Circulation" totalsRowFunction="sum" dataDxfId="83" totalsRowDxfId="82" dataCellStyle="Comma"/>
    <tableColumn id="6" name="FY1989 All Other  Circulation" totalsRowFunction="sum" dataDxfId="81" totalsRowDxfId="80" dataCellStyle="Comma"/>
    <tableColumn id="7" name="FY1989 Total Circulation" totalsRowFunction="sum" dataDxfId="79" totalsRowDxfId="78" dataCellStyle="Comma"/>
    <tableColumn id="8" name="FY1989 Circulations Per Capita" totalsRowFunction="sum" dataDxfId="77" totalsRowDxfId="76" dataCellStyle="Comma"/>
    <tableColumn id="9" name="FY1989 ILLs Provided" totalsRowFunction="sum" dataDxfId="75" totalsRowDxfId="74" dataCellStyle="Comma"/>
    <tableColumn id="10" name="FY1989 ILLs Received" totalsRowFunction="sum" dataDxfId="73" totalsRowDxfId="72" dataCellStyle="Comma"/>
    <tableColumn id="11" name="FY1989 Books Added" totalsRowFunction="sum" dataDxfId="71" totalsRowDxfId="70" dataCellStyle="Comma"/>
    <tableColumn id="12" name="FY1989 Total Books Volumes" totalsRowFunction="sum" dataDxfId="69" totalsRowDxfId="68" dataCellStyle="Comma"/>
    <tableColumn id="13" name="FY1989 Volumes Per Capita" totalsRowFunction="sum" dataDxfId="67" totalsRowDxfId="66" dataCellStyle="Comma"/>
    <tableColumn id="14" name="FY1989 Total Audio Material Volumes " totalsRowFunction="sum" dataDxfId="65" totalsRowDxfId="64" dataCellStyle="Comma"/>
    <tableColumn id="15" name="FY1989 Total Video Material Volumes " totalsRowFunction="sum" dataDxfId="63" totalsRowDxfId="62" dataCellStyle="Comma"/>
    <tableColumn id="16" name="FY1989 Total Subscription Titles" totalsRowFunction="sum" dataDxfId="61" totalsRowDxfId="60" dataCellStyle="Comma"/>
    <tableColumn id="17" name="FY1989 Total Local Government Income" totalsRowFunction="sum" dataDxfId="59" totalsRowDxfId="58" dataCellStyle="Normal_Sheet1"/>
    <tableColumn id="18" name="FY1989 Total State Government Income" totalsRowFunction="sum" dataDxfId="57" totalsRowDxfId="56" dataCellStyle="Normal_Sheet1"/>
    <tableColumn id="19" name="FY1989 Total Federal Government Income" totalsRowFunction="sum" dataDxfId="55" totalsRowDxfId="54" dataCellStyle="Normal_Sheet1"/>
    <tableColumn id="20" name="FY1989 Total All Other Income" totalsRowFunction="sum" dataDxfId="53" totalsRowDxfId="52" dataCellStyle="Normal_Sheet1"/>
    <tableColumn id="21" name="FY1989 Total Operating Income" totalsRowFunction="sum" dataDxfId="51" totalsRowDxfId="50" dataCellStyle="Normal_Sheet1"/>
    <tableColumn id="22" name="FY1989 Salaries and Wages" totalsRowFunction="sum" dataDxfId="49" totalsRowDxfId="48" dataCellStyle="Normal_Sheet1"/>
    <tableColumn id="23" name="FY1989 Benefits" totalsRowFunction="sum" dataDxfId="47" totalsRowDxfId="46" dataCellStyle="Normal_Sheet1"/>
    <tableColumn id="24" name="FY1989 Total Collection Expenditures" totalsRowFunction="sum" dataDxfId="45" totalsRowDxfId="44" dataCellStyle="Normal_Sheet1"/>
    <tableColumn id="25" name="FY1989 Total Other  Expenditures" totalsRowFunction="sum" dataDxfId="43" totalsRowDxfId="42" dataCellStyle="Normal_Sheet1"/>
    <tableColumn id="26" name="FY1989 Total Operating  Expenditures" totalsRowFunction="sum" dataDxfId="41" totalsRowDxfId="40" dataCellStyle="Normal_Sheet1"/>
    <tableColumn id="27" name="FY1989 Operating  Expenditures Per Capita" totalsRowFunction="sum" dataDxfId="39" totalsRowDxfId="38" dataCellStyle="Normal_Sheet1"/>
    <tableColumn id="28" name="FY1989 Capital Expenditures" totalsRowFunction="sum" dataDxfId="37" totalsRowDxfId="36" dataCellStyle="Normal_Sheet1"/>
    <tableColumn id="29" name="FY1989 Book Expenditures" totalsRowFunction="sum" dataDxfId="35" totalsRowDxfId="34" dataCellStyle="Normal_Sheet1"/>
    <tableColumn id="30" name="FY1989 Subscription Expenditures" totalsRowFunction="sum" dataDxfId="33" totalsRowDxfId="32" dataCellStyle="Normal_Sheet1"/>
    <tableColumn id="31" name="FY1989 Audiovisuals Expenditures" totalsRowFunction="sum" dataDxfId="31" totalsRowDxfId="30" dataCellStyle="Normal_Sheet1"/>
    <tableColumn id="32" name="FY1989 Other Materials Expenditures" totalsRowFunction="sum" dataDxfId="29" totalsRowDxfId="28" dataCellStyle="Normal_Sheet1"/>
    <tableColumn id="33" name="FY1989 Total Collection Expenditures2" totalsRowFunction="sum" dataDxfId="27" totalsRowDxfId="26" dataCellStyle="Normal_Sheet1"/>
    <tableColumn id="34" name="FY1989 Collection Expenditures Per Capita" totalsRowFunction="sum" dataDxfId="25" totalsRowDxfId="24" dataCellStyle="Normal_Sheet1"/>
    <tableColumn id="35" name="FY1989 Librarians with MLS" totalsRowFunction="sum" dataDxfId="23" totalsRowDxfId="22" dataCellStyle="Normal_Sheet1"/>
    <tableColumn id="36" name="FY1989 All Other Librarians" totalsRowFunction="sum" dataDxfId="21" totalsRowDxfId="20" dataCellStyle="Normal_Sheet1"/>
    <tableColumn id="37" name="FY1989 All Other Paid Employees" totalsRowFunction="sum" dataDxfId="19" totalsRowDxfId="18" dataCellStyle="Normal_Sheet1"/>
    <tableColumn id="38" name="FY1989 Total Employees" totalsRowFunction="sum" dataDxfId="17" totalsRowDxfId="16" dataCellStyle="Normal_Sheet1"/>
    <tableColumn id="39" name="FY1989 Number of Volunteers" totalsRowFunction="sum" dataDxfId="15" totalsRowDxfId="14" dataCellStyle="Normal_Sheet1"/>
    <tableColumn id="40" name="FY1989 Annual Volunteer Hours" totalsRowFunction="sum" dataDxfId="13" totalsRowDxfId="12" dataCellStyle="Normal_Sheet1"/>
    <tableColumn id="41" name="FY1989 Type of Library Board" totalsRowFunction="sum" dataDxfId="11" totalsRowDxfId="10" dataCellStyle="Normal_Sheet1"/>
    <tableColumn id="42" name="FY1989 Hours Library Outlets Open Per Week" totalsRowFunction="sum" dataDxfId="9" totalsRowDxfId="8" dataCellStyle="Normal_Sheet1"/>
    <tableColumn id="43" name="FY1989 Annual Attendance in Library" totalsRowFunction="sum" dataDxfId="7" totalsRowDxfId="6" dataCellStyle="Comma"/>
    <tableColumn id="44" name="FY1989 Annual Reference Questions" totalsRowFunction="sum" dataDxfId="5" totalsRowDxfId="4" dataCellStyle="Comma"/>
    <tableColumn id="45" name="FY1989 Annual Reference Questions Per Capita" totalsRowFunction="sum" dataDxfId="3" totalsRowDxfId="2" dataCellStyle="Comma"/>
    <tableColumn id="46" name="FY1989 Annual Number of Programs" totalsRowFunction="sum" dataDxfId="1" totalsRowDxfId="0" dataCellStyle="Normal_Sheet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87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5"/>
  <sheetViews>
    <sheetView tabSelected="1" zoomScaleNormal="100" workbookViewId="0">
      <pane xSplit="1" topLeftCell="B1" activePane="topRight" state="frozen"/>
      <selection pane="topRight"/>
    </sheetView>
  </sheetViews>
  <sheetFormatPr defaultColWidth="0" defaultRowHeight="15.9" customHeight="1" zeroHeight="1" x14ac:dyDescent="0.3"/>
  <cols>
    <col min="1" max="1" width="47.44140625" style="3" bestFit="1" customWidth="1"/>
    <col min="2" max="2" width="18.33203125" style="3" bestFit="1" customWidth="1"/>
    <col min="3" max="3" width="19.44140625" style="5" customWidth="1"/>
    <col min="4" max="4" width="29.88671875" style="5" customWidth="1"/>
    <col min="5" max="5" width="32.44140625" style="5" customWidth="1"/>
    <col min="6" max="6" width="28.109375" style="5" customWidth="1"/>
    <col min="7" max="7" width="24.109375" style="6" customWidth="1"/>
    <col min="8" max="8" width="29.5546875" style="7" customWidth="1"/>
    <col min="9" max="9" width="21.33203125" style="9" customWidth="1"/>
    <col min="10" max="10" width="21.44140625" style="10" customWidth="1"/>
    <col min="11" max="11" width="21.33203125" style="11" customWidth="1"/>
    <col min="12" max="12" width="28.109375" style="5" customWidth="1"/>
    <col min="13" max="13" width="27" style="7" customWidth="1"/>
    <col min="14" max="15" width="36.5546875" style="5" customWidth="1"/>
    <col min="16" max="16" width="30.88671875" style="12" customWidth="1"/>
    <col min="17" max="17" width="37.6640625" customWidth="1"/>
    <col min="18" max="18" width="37.88671875" customWidth="1"/>
    <col min="19" max="19" width="40" customWidth="1"/>
    <col min="20" max="20" width="29.5546875" customWidth="1"/>
    <col min="21" max="21" width="30.44140625" style="3" customWidth="1"/>
    <col min="22" max="22" width="26.6640625" customWidth="1"/>
    <col min="23" max="23" width="17.109375" customWidth="1"/>
    <col min="24" max="24" width="35.6640625" customWidth="1"/>
    <col min="25" max="25" width="32.33203125" customWidth="1"/>
    <col min="26" max="26" width="36" style="3" customWidth="1"/>
    <col min="27" max="27" width="40.5546875" style="13" customWidth="1"/>
    <col min="28" max="28" width="28" customWidth="1"/>
    <col min="29" max="29" width="26.33203125" customWidth="1"/>
    <col min="30" max="30" width="32.88671875" customWidth="1"/>
    <col min="31" max="31" width="33.109375" customWidth="1"/>
    <col min="32" max="32" width="35.88671875" customWidth="1"/>
    <col min="33" max="33" width="36.6640625" style="3" customWidth="1"/>
    <col min="34" max="34" width="40.33203125" style="13" customWidth="1"/>
    <col min="35" max="35" width="26.88671875" customWidth="1"/>
    <col min="36" max="36" width="26.6640625" customWidth="1"/>
    <col min="37" max="37" width="32.109375" customWidth="1"/>
    <col min="38" max="38" width="24.33203125" style="3" customWidth="1"/>
    <col min="39" max="39" width="29.5546875" style="15" customWidth="1"/>
    <col min="40" max="40" width="31" style="15" customWidth="1"/>
    <col min="41" max="41" width="28.33203125" style="19" customWidth="1"/>
    <col min="42" max="42" width="42.6640625" style="15" customWidth="1"/>
    <col min="43" max="43" width="35.33203125" style="5" customWidth="1"/>
    <col min="44" max="44" width="35" style="5" customWidth="1"/>
    <col min="45" max="45" width="44.44140625" style="7" customWidth="1"/>
    <col min="46" max="46" width="34.6640625" style="15" customWidth="1"/>
    <col min="47" max="47" width="0" hidden="1" customWidth="1"/>
    <col min="48" max="16384" width="16.6640625" hidden="1"/>
  </cols>
  <sheetData>
    <row r="1" spans="1:46" s="23" customFormat="1" ht="119.4" x14ac:dyDescent="0.3">
      <c r="A1" s="21" t="s">
        <v>230</v>
      </c>
      <c r="B1" s="22" t="s">
        <v>225</v>
      </c>
      <c r="C1" s="44" t="s">
        <v>229</v>
      </c>
      <c r="D1" s="44" t="s">
        <v>229</v>
      </c>
      <c r="E1" s="44" t="s">
        <v>229</v>
      </c>
      <c r="F1" s="44" t="s">
        <v>229</v>
      </c>
      <c r="G1" s="45" t="s">
        <v>229</v>
      </c>
      <c r="H1" s="46" t="s">
        <v>229</v>
      </c>
      <c r="I1" s="45" t="s">
        <v>229</v>
      </c>
      <c r="J1" s="45" t="s">
        <v>229</v>
      </c>
      <c r="K1" s="44" t="s">
        <v>229</v>
      </c>
      <c r="L1" s="44" t="s">
        <v>229</v>
      </c>
      <c r="M1" s="46" t="s">
        <v>229</v>
      </c>
      <c r="N1" s="44" t="s">
        <v>229</v>
      </c>
      <c r="O1" s="44" t="s">
        <v>229</v>
      </c>
      <c r="P1" s="44" t="s">
        <v>229</v>
      </c>
      <c r="Q1" s="47" t="s">
        <v>229</v>
      </c>
      <c r="R1" s="47" t="s">
        <v>229</v>
      </c>
      <c r="S1" s="47" t="s">
        <v>229</v>
      </c>
      <c r="T1" s="47" t="s">
        <v>229</v>
      </c>
      <c r="U1" s="47" t="s">
        <v>229</v>
      </c>
      <c r="V1" s="47" t="s">
        <v>229</v>
      </c>
      <c r="W1" s="47" t="s">
        <v>229</v>
      </c>
      <c r="X1" s="47" t="s">
        <v>229</v>
      </c>
      <c r="Y1" s="47" t="s">
        <v>229</v>
      </c>
      <c r="Z1" s="47" t="s">
        <v>229</v>
      </c>
      <c r="AA1" s="48" t="s">
        <v>229</v>
      </c>
      <c r="AB1" s="47" t="s">
        <v>229</v>
      </c>
      <c r="AC1" s="47" t="s">
        <v>229</v>
      </c>
      <c r="AD1" s="47" t="s">
        <v>229</v>
      </c>
      <c r="AE1" s="47" t="s">
        <v>229</v>
      </c>
      <c r="AF1" s="47" t="s">
        <v>229</v>
      </c>
      <c r="AG1" s="47" t="s">
        <v>229</v>
      </c>
      <c r="AH1" s="48" t="s">
        <v>229</v>
      </c>
      <c r="AI1" s="47" t="s">
        <v>229</v>
      </c>
      <c r="AJ1" s="47" t="s">
        <v>229</v>
      </c>
      <c r="AK1" s="47" t="s">
        <v>229</v>
      </c>
      <c r="AL1" s="47" t="s">
        <v>229</v>
      </c>
      <c r="AM1" s="49" t="s">
        <v>229</v>
      </c>
      <c r="AN1" s="49" t="s">
        <v>229</v>
      </c>
      <c r="AO1" s="50" t="s">
        <v>229</v>
      </c>
      <c r="AP1" s="49" t="s">
        <v>229</v>
      </c>
      <c r="AQ1" s="44" t="s">
        <v>229</v>
      </c>
      <c r="AR1" s="44" t="s">
        <v>229</v>
      </c>
      <c r="AS1" s="46" t="s">
        <v>229</v>
      </c>
      <c r="AT1" s="49" t="s">
        <v>229</v>
      </c>
    </row>
    <row r="2" spans="1:46" s="23" customFormat="1" ht="14.4" x14ac:dyDescent="0.3">
      <c r="A2" s="81" t="s">
        <v>224</v>
      </c>
      <c r="B2" s="22" t="s">
        <v>225</v>
      </c>
      <c r="C2" s="44" t="s">
        <v>229</v>
      </c>
      <c r="D2" s="44" t="s">
        <v>229</v>
      </c>
      <c r="E2" s="44" t="s">
        <v>229</v>
      </c>
      <c r="F2" s="44" t="s">
        <v>229</v>
      </c>
      <c r="G2" s="45" t="s">
        <v>229</v>
      </c>
      <c r="H2" s="46" t="s">
        <v>229</v>
      </c>
      <c r="I2" s="45" t="s">
        <v>229</v>
      </c>
      <c r="J2" s="45" t="s">
        <v>229</v>
      </c>
      <c r="K2" s="44" t="s">
        <v>229</v>
      </c>
      <c r="L2" s="44" t="s">
        <v>229</v>
      </c>
      <c r="M2" s="46" t="s">
        <v>229</v>
      </c>
      <c r="N2" s="44" t="s">
        <v>229</v>
      </c>
      <c r="O2" s="44" t="s">
        <v>229</v>
      </c>
      <c r="P2" s="44" t="s">
        <v>229</v>
      </c>
      <c r="Q2" s="47" t="s">
        <v>229</v>
      </c>
      <c r="R2" s="47" t="s">
        <v>229</v>
      </c>
      <c r="S2" s="47" t="s">
        <v>229</v>
      </c>
      <c r="T2" s="47" t="s">
        <v>229</v>
      </c>
      <c r="U2" s="47" t="s">
        <v>229</v>
      </c>
      <c r="V2" s="47" t="s">
        <v>229</v>
      </c>
      <c r="W2" s="47" t="s">
        <v>229</v>
      </c>
      <c r="X2" s="47" t="s">
        <v>229</v>
      </c>
      <c r="Y2" s="47" t="s">
        <v>229</v>
      </c>
      <c r="Z2" s="47" t="s">
        <v>229</v>
      </c>
      <c r="AA2" s="48" t="s">
        <v>229</v>
      </c>
      <c r="AB2" s="47" t="s">
        <v>229</v>
      </c>
      <c r="AC2" s="47" t="s">
        <v>229</v>
      </c>
      <c r="AD2" s="47" t="s">
        <v>229</v>
      </c>
      <c r="AE2" s="47" t="s">
        <v>229</v>
      </c>
      <c r="AF2" s="47" t="s">
        <v>229</v>
      </c>
      <c r="AG2" s="47" t="s">
        <v>229</v>
      </c>
      <c r="AH2" s="48" t="s">
        <v>229</v>
      </c>
      <c r="AI2" s="47" t="s">
        <v>229</v>
      </c>
      <c r="AJ2" s="47" t="s">
        <v>229</v>
      </c>
      <c r="AK2" s="47" t="s">
        <v>229</v>
      </c>
      <c r="AL2" s="47" t="s">
        <v>229</v>
      </c>
      <c r="AM2" s="49" t="s">
        <v>229</v>
      </c>
      <c r="AN2" s="49" t="s">
        <v>229</v>
      </c>
      <c r="AO2" s="50" t="s">
        <v>229</v>
      </c>
      <c r="AP2" s="49" t="s">
        <v>229</v>
      </c>
      <c r="AQ2" s="44" t="s">
        <v>229</v>
      </c>
      <c r="AR2" s="44" t="s">
        <v>229</v>
      </c>
      <c r="AS2" s="46" t="s">
        <v>229</v>
      </c>
      <c r="AT2" s="49" t="s">
        <v>229</v>
      </c>
    </row>
    <row r="3" spans="1:46" s="80" customFormat="1" ht="14.4" x14ac:dyDescent="0.3">
      <c r="A3" s="72" t="s">
        <v>142</v>
      </c>
      <c r="B3" s="73" t="s">
        <v>143</v>
      </c>
      <c r="C3" s="74" t="s">
        <v>144</v>
      </c>
      <c r="D3" s="74" t="s">
        <v>191</v>
      </c>
      <c r="E3" s="74" t="s">
        <v>192</v>
      </c>
      <c r="F3" s="74" t="s">
        <v>193</v>
      </c>
      <c r="G3" s="75" t="s">
        <v>163</v>
      </c>
      <c r="H3" s="76" t="s">
        <v>194</v>
      </c>
      <c r="I3" s="75" t="s">
        <v>164</v>
      </c>
      <c r="J3" s="75" t="s">
        <v>165</v>
      </c>
      <c r="K3" s="74" t="s">
        <v>217</v>
      </c>
      <c r="L3" s="74" t="s">
        <v>218</v>
      </c>
      <c r="M3" s="76" t="s">
        <v>195</v>
      </c>
      <c r="N3" s="74" t="s">
        <v>158</v>
      </c>
      <c r="O3" s="74" t="s">
        <v>159</v>
      </c>
      <c r="P3" s="74" t="s">
        <v>160</v>
      </c>
      <c r="Q3" s="73" t="s">
        <v>148</v>
      </c>
      <c r="R3" s="73" t="s">
        <v>149</v>
      </c>
      <c r="S3" s="73" t="s">
        <v>150</v>
      </c>
      <c r="T3" s="73" t="s">
        <v>151</v>
      </c>
      <c r="U3" s="73" t="s">
        <v>152</v>
      </c>
      <c r="V3" s="73" t="s">
        <v>153</v>
      </c>
      <c r="W3" s="73" t="s">
        <v>154</v>
      </c>
      <c r="X3" s="73" t="s">
        <v>155</v>
      </c>
      <c r="Y3" s="73" t="s">
        <v>156</v>
      </c>
      <c r="Z3" s="73" t="s">
        <v>157</v>
      </c>
      <c r="AA3" s="77" t="s">
        <v>196</v>
      </c>
      <c r="AB3" s="73" t="s">
        <v>222</v>
      </c>
      <c r="AC3" s="73" t="s">
        <v>197</v>
      </c>
      <c r="AD3" s="73" t="s">
        <v>198</v>
      </c>
      <c r="AE3" s="73" t="s">
        <v>199</v>
      </c>
      <c r="AF3" s="73" t="s">
        <v>200</v>
      </c>
      <c r="AG3" s="73" t="s">
        <v>227</v>
      </c>
      <c r="AH3" s="77" t="s">
        <v>201</v>
      </c>
      <c r="AI3" s="73" t="s">
        <v>145</v>
      </c>
      <c r="AJ3" s="73" t="s">
        <v>223</v>
      </c>
      <c r="AK3" s="73" t="s">
        <v>146</v>
      </c>
      <c r="AL3" s="73" t="s">
        <v>147</v>
      </c>
      <c r="AM3" s="78" t="s">
        <v>202</v>
      </c>
      <c r="AN3" s="78" t="s">
        <v>203</v>
      </c>
      <c r="AO3" s="73" t="s">
        <v>204</v>
      </c>
      <c r="AP3" s="78" t="s">
        <v>205</v>
      </c>
      <c r="AQ3" s="74" t="s">
        <v>161</v>
      </c>
      <c r="AR3" s="74" t="s">
        <v>162</v>
      </c>
      <c r="AS3" s="76" t="s">
        <v>216</v>
      </c>
      <c r="AT3" s="79" t="s">
        <v>206</v>
      </c>
    </row>
    <row r="4" spans="1:46" s="20" customFormat="1" ht="15.9" customHeight="1" x14ac:dyDescent="0.3">
      <c r="A4" s="34" t="s">
        <v>139</v>
      </c>
      <c r="B4" s="35" t="s">
        <v>130</v>
      </c>
      <c r="C4" s="4">
        <v>468</v>
      </c>
      <c r="D4" s="4">
        <v>975</v>
      </c>
      <c r="E4" s="51" t="s">
        <v>229</v>
      </c>
      <c r="F4" s="4">
        <v>1746</v>
      </c>
      <c r="G4" s="8">
        <v>2721</v>
      </c>
      <c r="H4" s="36">
        <v>5.8141025641025639</v>
      </c>
      <c r="I4" s="57" t="s">
        <v>229</v>
      </c>
      <c r="J4" s="8">
        <v>3</v>
      </c>
      <c r="K4" s="4">
        <v>300</v>
      </c>
      <c r="L4" s="4">
        <v>3603</v>
      </c>
      <c r="M4" s="36">
        <v>7.6987179487179489</v>
      </c>
      <c r="N4" s="51" t="s">
        <v>229</v>
      </c>
      <c r="O4" s="4">
        <v>189</v>
      </c>
      <c r="P4" s="4">
        <v>22</v>
      </c>
      <c r="Q4" s="1">
        <v>2000</v>
      </c>
      <c r="R4" s="1">
        <v>7000</v>
      </c>
      <c r="S4" s="1">
        <v>3000</v>
      </c>
      <c r="T4" s="1">
        <v>1101</v>
      </c>
      <c r="U4" s="1">
        <v>13101</v>
      </c>
      <c r="V4" s="37">
        <v>4331</v>
      </c>
      <c r="W4" s="37">
        <v>831</v>
      </c>
      <c r="X4" s="1">
        <v>7939</v>
      </c>
      <c r="Y4" s="53" t="s">
        <v>229</v>
      </c>
      <c r="Z4" s="1">
        <v>13101</v>
      </c>
      <c r="AA4" s="38">
        <v>27.993589743589745</v>
      </c>
      <c r="AB4" s="54" t="s">
        <v>229</v>
      </c>
      <c r="AC4" s="1">
        <v>4439</v>
      </c>
      <c r="AD4" s="1">
        <v>500</v>
      </c>
      <c r="AE4" s="1">
        <v>3000</v>
      </c>
      <c r="AF4" s="54" t="s">
        <v>229</v>
      </c>
      <c r="AG4" s="1">
        <v>7939</v>
      </c>
      <c r="AH4" s="38">
        <v>16.963675213675213</v>
      </c>
      <c r="AI4" s="55" t="s">
        <v>229</v>
      </c>
      <c r="AJ4" s="55" t="s">
        <v>229</v>
      </c>
      <c r="AK4" s="2">
        <v>0.5</v>
      </c>
      <c r="AL4" s="2">
        <v>0.5</v>
      </c>
      <c r="AM4" s="52" t="s">
        <v>229</v>
      </c>
      <c r="AN4" s="52" t="s">
        <v>229</v>
      </c>
      <c r="AO4" s="18" t="s">
        <v>219</v>
      </c>
      <c r="AP4" s="14">
        <v>27</v>
      </c>
      <c r="AQ4" s="4">
        <v>6096</v>
      </c>
      <c r="AR4" s="4">
        <v>240</v>
      </c>
      <c r="AS4" s="36">
        <v>0.51282051282051277</v>
      </c>
      <c r="AT4" s="56" t="s">
        <v>229</v>
      </c>
    </row>
    <row r="5" spans="1:46" s="20" customFormat="1" ht="15.9" customHeight="1" x14ac:dyDescent="0.3">
      <c r="A5" s="34" t="s">
        <v>121</v>
      </c>
      <c r="B5" s="35" t="s">
        <v>122</v>
      </c>
      <c r="C5" s="4">
        <v>259</v>
      </c>
      <c r="D5" s="4">
        <v>867</v>
      </c>
      <c r="E5" s="4">
        <v>1105</v>
      </c>
      <c r="F5" s="4">
        <v>2910</v>
      </c>
      <c r="G5" s="8">
        <v>4882</v>
      </c>
      <c r="H5" s="36">
        <v>18.849420849420849</v>
      </c>
      <c r="I5" s="57" t="s">
        <v>229</v>
      </c>
      <c r="J5" s="8">
        <v>2</v>
      </c>
      <c r="K5" s="4">
        <v>300</v>
      </c>
      <c r="L5" s="4">
        <v>6667</v>
      </c>
      <c r="M5" s="36">
        <v>25.74131274131274</v>
      </c>
      <c r="N5" s="51" t="s">
        <v>229</v>
      </c>
      <c r="O5" s="4">
        <v>158</v>
      </c>
      <c r="P5" s="4">
        <v>22</v>
      </c>
      <c r="Q5" s="1">
        <v>2000</v>
      </c>
      <c r="R5" s="1">
        <v>7000</v>
      </c>
      <c r="S5" s="1">
        <v>3500</v>
      </c>
      <c r="T5" s="54" t="s">
        <v>229</v>
      </c>
      <c r="U5" s="1">
        <v>12500</v>
      </c>
      <c r="V5" s="37">
        <v>4359</v>
      </c>
      <c r="W5" s="37">
        <v>437</v>
      </c>
      <c r="X5" s="1">
        <v>7620</v>
      </c>
      <c r="Y5" s="53" t="s">
        <v>229</v>
      </c>
      <c r="Z5" s="1">
        <v>12416</v>
      </c>
      <c r="AA5" s="38">
        <v>47.938223938223935</v>
      </c>
      <c r="AB5" s="54" t="s">
        <v>229</v>
      </c>
      <c r="AC5" s="1">
        <v>4120</v>
      </c>
      <c r="AD5" s="1">
        <v>500</v>
      </c>
      <c r="AE5" s="1">
        <v>3000</v>
      </c>
      <c r="AF5" s="54" t="s">
        <v>229</v>
      </c>
      <c r="AG5" s="1">
        <v>7620</v>
      </c>
      <c r="AH5" s="38">
        <v>29.420849420849422</v>
      </c>
      <c r="AI5" s="55" t="s">
        <v>229</v>
      </c>
      <c r="AJ5" s="55" t="s">
        <v>229</v>
      </c>
      <c r="AK5" s="2">
        <v>0.5</v>
      </c>
      <c r="AL5" s="2">
        <v>0.5</v>
      </c>
      <c r="AM5" s="52" t="s">
        <v>229</v>
      </c>
      <c r="AN5" s="52" t="s">
        <v>229</v>
      </c>
      <c r="AO5" s="18" t="s">
        <v>219</v>
      </c>
      <c r="AP5" s="14">
        <v>27</v>
      </c>
      <c r="AQ5" s="4">
        <v>4032</v>
      </c>
      <c r="AR5" s="4">
        <v>336</v>
      </c>
      <c r="AS5" s="36">
        <v>1.2972972972972974</v>
      </c>
      <c r="AT5" s="56" t="s">
        <v>229</v>
      </c>
    </row>
    <row r="6" spans="1:46" s="20" customFormat="1" ht="15.9" customHeight="1" x14ac:dyDescent="0.3">
      <c r="A6" s="34" t="s">
        <v>134</v>
      </c>
      <c r="B6" s="35" t="s">
        <v>135</v>
      </c>
      <c r="C6" s="4">
        <v>565</v>
      </c>
      <c r="D6" s="4">
        <v>33</v>
      </c>
      <c r="E6" s="4">
        <v>16</v>
      </c>
      <c r="F6" s="4">
        <v>63</v>
      </c>
      <c r="G6" s="8">
        <v>112</v>
      </c>
      <c r="H6" s="36">
        <v>0.19823008849557522</v>
      </c>
      <c r="I6" s="57" t="s">
        <v>229</v>
      </c>
      <c r="J6" s="8">
        <v>10</v>
      </c>
      <c r="K6" s="4">
        <v>23</v>
      </c>
      <c r="L6" s="4">
        <v>63</v>
      </c>
      <c r="M6" s="36">
        <v>0.11150442477876106</v>
      </c>
      <c r="N6" s="51" t="s">
        <v>229</v>
      </c>
      <c r="O6" s="4">
        <v>1</v>
      </c>
      <c r="P6" s="4">
        <v>7</v>
      </c>
      <c r="Q6" s="1">
        <v>215</v>
      </c>
      <c r="R6" s="1">
        <v>5000</v>
      </c>
      <c r="S6" s="54" t="s">
        <v>229</v>
      </c>
      <c r="T6" s="54" t="s">
        <v>229</v>
      </c>
      <c r="U6" s="1">
        <v>5215</v>
      </c>
      <c r="V6" s="37">
        <v>1469</v>
      </c>
      <c r="W6" s="53" t="s">
        <v>229</v>
      </c>
      <c r="X6" s="1">
        <v>853</v>
      </c>
      <c r="Y6" s="37">
        <v>2893</v>
      </c>
      <c r="Z6" s="1">
        <v>5215</v>
      </c>
      <c r="AA6" s="38">
        <v>9.230088495575222</v>
      </c>
      <c r="AB6" s="54" t="s">
        <v>229</v>
      </c>
      <c r="AC6" s="1">
        <v>184</v>
      </c>
      <c r="AD6" s="1">
        <v>669</v>
      </c>
      <c r="AE6" s="54" t="s">
        <v>229</v>
      </c>
      <c r="AF6" s="1">
        <v>0</v>
      </c>
      <c r="AG6" s="1">
        <v>853</v>
      </c>
      <c r="AH6" s="38">
        <v>1.5097345132743363</v>
      </c>
      <c r="AI6" s="55" t="s">
        <v>229</v>
      </c>
      <c r="AJ6" s="2">
        <v>0.6</v>
      </c>
      <c r="AK6" s="55" t="s">
        <v>229</v>
      </c>
      <c r="AL6" s="2">
        <v>0.6</v>
      </c>
      <c r="AM6" s="14">
        <v>2</v>
      </c>
      <c r="AN6" s="14">
        <v>144</v>
      </c>
      <c r="AO6" s="18" t="s">
        <v>220</v>
      </c>
      <c r="AP6" s="14">
        <v>24</v>
      </c>
      <c r="AQ6" s="4">
        <v>1728</v>
      </c>
      <c r="AR6" s="4">
        <v>120</v>
      </c>
      <c r="AS6" s="36">
        <v>0.21238938053097345</v>
      </c>
      <c r="AT6" s="31">
        <v>1</v>
      </c>
    </row>
    <row r="7" spans="1:46" s="20" customFormat="1" ht="15.9" customHeight="1" x14ac:dyDescent="0.3">
      <c r="A7" s="34" t="s">
        <v>0</v>
      </c>
      <c r="B7" s="35" t="s">
        <v>1</v>
      </c>
      <c r="C7" s="4">
        <v>882</v>
      </c>
      <c r="D7" s="4">
        <v>1500</v>
      </c>
      <c r="E7" s="4">
        <v>2500</v>
      </c>
      <c r="F7" s="4">
        <v>1300</v>
      </c>
      <c r="G7" s="8">
        <v>5300</v>
      </c>
      <c r="H7" s="36">
        <v>6.0090702947845802</v>
      </c>
      <c r="I7" s="57" t="s">
        <v>229</v>
      </c>
      <c r="J7" s="8">
        <v>15</v>
      </c>
      <c r="K7" s="4">
        <v>500</v>
      </c>
      <c r="L7" s="4">
        <v>10000</v>
      </c>
      <c r="M7" s="36">
        <v>11.337868480725623</v>
      </c>
      <c r="N7" s="51" t="s">
        <v>229</v>
      </c>
      <c r="O7" s="4">
        <v>135</v>
      </c>
      <c r="P7" s="4">
        <v>4</v>
      </c>
      <c r="Q7" s="54" t="s">
        <v>229</v>
      </c>
      <c r="R7" s="1">
        <v>6200</v>
      </c>
      <c r="S7" s="54" t="s">
        <v>229</v>
      </c>
      <c r="T7" s="1">
        <v>1842</v>
      </c>
      <c r="U7" s="1">
        <v>8042</v>
      </c>
      <c r="V7" s="37">
        <v>1904</v>
      </c>
      <c r="W7" s="53" t="s">
        <v>229</v>
      </c>
      <c r="X7" s="1">
        <v>3169</v>
      </c>
      <c r="Y7" s="37">
        <v>2969</v>
      </c>
      <c r="Z7" s="1">
        <v>8042</v>
      </c>
      <c r="AA7" s="38">
        <v>9.1179138321995463</v>
      </c>
      <c r="AB7" s="54" t="s">
        <v>229</v>
      </c>
      <c r="AC7" s="1">
        <v>1511</v>
      </c>
      <c r="AD7" s="1">
        <v>138</v>
      </c>
      <c r="AE7" s="1">
        <v>506</v>
      </c>
      <c r="AF7" s="1">
        <v>1014</v>
      </c>
      <c r="AG7" s="1">
        <v>3169</v>
      </c>
      <c r="AH7" s="38">
        <v>3.5929705215419503</v>
      </c>
      <c r="AI7" s="55" t="s">
        <v>229</v>
      </c>
      <c r="AJ7" s="2">
        <v>0.32</v>
      </c>
      <c r="AK7" s="55" t="s">
        <v>229</v>
      </c>
      <c r="AL7" s="2">
        <v>0.32</v>
      </c>
      <c r="AM7" s="14">
        <v>10</v>
      </c>
      <c r="AN7" s="14">
        <v>30</v>
      </c>
      <c r="AO7" s="18" t="s">
        <v>219</v>
      </c>
      <c r="AP7" s="14">
        <v>13</v>
      </c>
      <c r="AQ7" s="4">
        <v>780</v>
      </c>
      <c r="AR7" s="4">
        <v>312</v>
      </c>
      <c r="AS7" s="36">
        <v>0.35374149659863946</v>
      </c>
      <c r="AT7" s="31">
        <v>2</v>
      </c>
    </row>
    <row r="8" spans="1:46" s="20" customFormat="1" ht="15.9" customHeight="1" x14ac:dyDescent="0.3">
      <c r="A8" s="34" t="s">
        <v>2</v>
      </c>
      <c r="B8" s="35" t="s">
        <v>3</v>
      </c>
      <c r="C8" s="4">
        <v>222950</v>
      </c>
      <c r="D8" s="4">
        <v>462310</v>
      </c>
      <c r="E8" s="4">
        <v>394771</v>
      </c>
      <c r="F8" s="4">
        <v>270293</v>
      </c>
      <c r="G8" s="8">
        <v>1127374</v>
      </c>
      <c r="H8" s="36">
        <v>5.0566225611123574</v>
      </c>
      <c r="I8" s="8">
        <v>4321</v>
      </c>
      <c r="J8" s="8">
        <v>5942</v>
      </c>
      <c r="K8" s="4">
        <v>32166</v>
      </c>
      <c r="L8" s="4">
        <v>379720</v>
      </c>
      <c r="M8" s="36">
        <v>1.7031621439784705</v>
      </c>
      <c r="N8" s="4">
        <v>46172</v>
      </c>
      <c r="O8" s="4">
        <v>2269</v>
      </c>
      <c r="P8" s="4">
        <v>1590</v>
      </c>
      <c r="Q8" s="1">
        <v>5075790</v>
      </c>
      <c r="R8" s="1">
        <v>146427</v>
      </c>
      <c r="S8" s="54" t="s">
        <v>229</v>
      </c>
      <c r="T8" s="1">
        <v>0</v>
      </c>
      <c r="U8" s="1">
        <v>5222217</v>
      </c>
      <c r="V8" s="1">
        <v>2672354</v>
      </c>
      <c r="W8" s="1">
        <v>1180342</v>
      </c>
      <c r="X8" s="1">
        <v>662790</v>
      </c>
      <c r="Y8" s="1">
        <v>493726</v>
      </c>
      <c r="Z8" s="1">
        <v>5009212</v>
      </c>
      <c r="AA8" s="38">
        <v>22.467871720116619</v>
      </c>
      <c r="AB8" s="54" t="s">
        <v>229</v>
      </c>
      <c r="AC8" s="1">
        <v>428980</v>
      </c>
      <c r="AD8" s="1">
        <v>83510</v>
      </c>
      <c r="AE8" s="1">
        <v>7000</v>
      </c>
      <c r="AF8" s="1">
        <v>143300</v>
      </c>
      <c r="AG8" s="1">
        <v>662790</v>
      </c>
      <c r="AH8" s="38">
        <v>2.9728190177169771</v>
      </c>
      <c r="AI8" s="2">
        <v>26</v>
      </c>
      <c r="AJ8" s="2">
        <v>26</v>
      </c>
      <c r="AK8" s="2">
        <v>66.5</v>
      </c>
      <c r="AL8" s="2">
        <v>92.5</v>
      </c>
      <c r="AM8" s="14">
        <v>1131</v>
      </c>
      <c r="AN8" s="14">
        <v>8905</v>
      </c>
      <c r="AO8" s="18" t="s">
        <v>221</v>
      </c>
      <c r="AP8" s="14">
        <v>56</v>
      </c>
      <c r="AQ8" s="4">
        <v>999700</v>
      </c>
      <c r="AR8" s="4">
        <v>186108</v>
      </c>
      <c r="AS8" s="36">
        <v>0.83475218658892125</v>
      </c>
      <c r="AT8" s="31">
        <v>843</v>
      </c>
    </row>
    <row r="9" spans="1:46" s="20" customFormat="1" ht="15.9" customHeight="1" x14ac:dyDescent="0.3">
      <c r="A9" s="34" t="s">
        <v>4</v>
      </c>
      <c r="B9" s="35" t="s">
        <v>5</v>
      </c>
      <c r="C9" s="4">
        <v>635</v>
      </c>
      <c r="D9" s="4">
        <v>2500</v>
      </c>
      <c r="E9" s="51" t="s">
        <v>229</v>
      </c>
      <c r="F9" s="4">
        <v>529</v>
      </c>
      <c r="G9" s="8">
        <v>3029</v>
      </c>
      <c r="H9" s="36">
        <v>4.77007874015748</v>
      </c>
      <c r="I9" s="57" t="s">
        <v>229</v>
      </c>
      <c r="J9" s="8">
        <v>203</v>
      </c>
      <c r="K9" s="4">
        <v>8808</v>
      </c>
      <c r="L9" s="4">
        <v>7784</v>
      </c>
      <c r="M9" s="36">
        <v>12.258267716535434</v>
      </c>
      <c r="N9" s="4">
        <v>472</v>
      </c>
      <c r="O9" s="4">
        <v>183</v>
      </c>
      <c r="P9" s="4">
        <v>15</v>
      </c>
      <c r="Q9" s="1">
        <v>3000</v>
      </c>
      <c r="R9" s="1">
        <v>9000</v>
      </c>
      <c r="S9" s="54" t="s">
        <v>229</v>
      </c>
      <c r="T9" s="1">
        <v>3583</v>
      </c>
      <c r="U9" s="1">
        <v>15583</v>
      </c>
      <c r="V9" s="37">
        <v>5891</v>
      </c>
      <c r="W9" s="37">
        <v>694</v>
      </c>
      <c r="X9" s="1">
        <v>4554</v>
      </c>
      <c r="Y9" s="37">
        <v>3489</v>
      </c>
      <c r="Z9" s="1">
        <v>14628</v>
      </c>
      <c r="AA9" s="38">
        <v>23.036220472440945</v>
      </c>
      <c r="AB9" s="54" t="s">
        <v>229</v>
      </c>
      <c r="AC9" s="1">
        <v>2895</v>
      </c>
      <c r="AD9" s="1">
        <v>376</v>
      </c>
      <c r="AE9" s="1">
        <v>849</v>
      </c>
      <c r="AF9" s="1">
        <v>434</v>
      </c>
      <c r="AG9" s="1">
        <v>4554</v>
      </c>
      <c r="AH9" s="38">
        <v>7.1716535433070865</v>
      </c>
      <c r="AI9" s="55" t="s">
        <v>229</v>
      </c>
      <c r="AJ9" s="2">
        <v>0.26</v>
      </c>
      <c r="AK9" s="2">
        <v>0.28000000000000003</v>
      </c>
      <c r="AL9" s="2">
        <v>0.54</v>
      </c>
      <c r="AM9" s="14">
        <v>10</v>
      </c>
      <c r="AN9" s="14">
        <v>535</v>
      </c>
      <c r="AO9" s="18" t="s">
        <v>219</v>
      </c>
      <c r="AP9" s="14">
        <v>49</v>
      </c>
      <c r="AQ9" s="4">
        <v>3484</v>
      </c>
      <c r="AR9" s="4">
        <v>104</v>
      </c>
      <c r="AS9" s="36">
        <v>0.16377952755905512</v>
      </c>
      <c r="AT9" s="31">
        <v>6</v>
      </c>
    </row>
    <row r="10" spans="1:46" s="20" customFormat="1" ht="15.9" customHeight="1" x14ac:dyDescent="0.3">
      <c r="A10" s="34" t="s">
        <v>179</v>
      </c>
      <c r="B10" s="35" t="s">
        <v>180</v>
      </c>
      <c r="C10" s="4">
        <v>558</v>
      </c>
      <c r="D10" s="4">
        <v>500</v>
      </c>
      <c r="E10" s="4">
        <v>1000</v>
      </c>
      <c r="F10" s="4">
        <v>85</v>
      </c>
      <c r="G10" s="8">
        <v>1585</v>
      </c>
      <c r="H10" s="36">
        <v>2.8405017921146953</v>
      </c>
      <c r="I10" s="8">
        <v>3</v>
      </c>
      <c r="J10" s="8">
        <v>20</v>
      </c>
      <c r="K10" s="4">
        <v>350</v>
      </c>
      <c r="L10" s="4">
        <v>2650</v>
      </c>
      <c r="M10" s="36">
        <v>4.7491039426523294</v>
      </c>
      <c r="N10" s="51" t="s">
        <v>229</v>
      </c>
      <c r="O10" s="4">
        <v>6</v>
      </c>
      <c r="P10" s="4">
        <v>20</v>
      </c>
      <c r="Q10" s="1">
        <v>5706</v>
      </c>
      <c r="R10" s="1">
        <v>10000</v>
      </c>
      <c r="S10" s="54" t="s">
        <v>229</v>
      </c>
      <c r="T10" s="1">
        <v>870</v>
      </c>
      <c r="U10" s="1">
        <v>16576</v>
      </c>
      <c r="V10" s="37">
        <v>8323</v>
      </c>
      <c r="W10" s="37">
        <v>866</v>
      </c>
      <c r="X10" s="1">
        <v>1800</v>
      </c>
      <c r="Y10" s="37">
        <v>5587</v>
      </c>
      <c r="Z10" s="1">
        <v>16576</v>
      </c>
      <c r="AA10" s="38">
        <v>29.706093189964157</v>
      </c>
      <c r="AB10" s="54" t="s">
        <v>229</v>
      </c>
      <c r="AC10" s="1">
        <v>110</v>
      </c>
      <c r="AD10" s="1">
        <v>1640</v>
      </c>
      <c r="AE10" s="1">
        <v>50</v>
      </c>
      <c r="AF10" s="54" t="s">
        <v>229</v>
      </c>
      <c r="AG10" s="1">
        <v>1800</v>
      </c>
      <c r="AH10" s="38">
        <v>3.225806451612903</v>
      </c>
      <c r="AI10" s="55" t="s">
        <v>229</v>
      </c>
      <c r="AJ10" s="2">
        <v>0.5</v>
      </c>
      <c r="AK10" s="55" t="s">
        <v>229</v>
      </c>
      <c r="AL10" s="2">
        <v>0.5</v>
      </c>
      <c r="AM10" s="14">
        <v>10</v>
      </c>
      <c r="AN10" s="14">
        <v>535</v>
      </c>
      <c r="AO10" s="18" t="s">
        <v>220</v>
      </c>
      <c r="AP10" s="14">
        <v>20</v>
      </c>
      <c r="AQ10" s="4">
        <v>7800</v>
      </c>
      <c r="AR10" s="4">
        <v>2600</v>
      </c>
      <c r="AS10" s="36">
        <v>4.6594982078853047</v>
      </c>
      <c r="AT10" s="31">
        <v>2</v>
      </c>
    </row>
    <row r="11" spans="1:46" s="20" customFormat="1" ht="15.9" customHeight="1" x14ac:dyDescent="0.3">
      <c r="A11" s="34" t="s">
        <v>166</v>
      </c>
      <c r="B11" s="35" t="s">
        <v>173</v>
      </c>
      <c r="C11" s="4">
        <v>239</v>
      </c>
      <c r="D11" s="4">
        <v>161</v>
      </c>
      <c r="E11" s="4">
        <v>59</v>
      </c>
      <c r="F11" s="4">
        <v>54</v>
      </c>
      <c r="G11" s="8">
        <v>274</v>
      </c>
      <c r="H11" s="36">
        <v>1.1464435146443515</v>
      </c>
      <c r="I11" s="57" t="s">
        <v>229</v>
      </c>
      <c r="J11" s="57" t="s">
        <v>229</v>
      </c>
      <c r="K11" s="4">
        <v>251</v>
      </c>
      <c r="L11" s="4">
        <v>1028</v>
      </c>
      <c r="M11" s="36">
        <v>4.3012552301255234</v>
      </c>
      <c r="N11" s="4">
        <v>33</v>
      </c>
      <c r="O11" s="51" t="s">
        <v>229</v>
      </c>
      <c r="P11" s="4">
        <v>5</v>
      </c>
      <c r="Q11" s="54" t="s">
        <v>229</v>
      </c>
      <c r="R11" s="1">
        <v>5000</v>
      </c>
      <c r="S11" s="54" t="s">
        <v>229</v>
      </c>
      <c r="T11" s="54" t="s">
        <v>229</v>
      </c>
      <c r="U11" s="1">
        <v>5000</v>
      </c>
      <c r="V11" s="37">
        <v>3850</v>
      </c>
      <c r="W11" s="53" t="s">
        <v>229</v>
      </c>
      <c r="X11" s="1">
        <v>1000</v>
      </c>
      <c r="Y11" s="37">
        <v>150</v>
      </c>
      <c r="Z11" s="1">
        <v>5000</v>
      </c>
      <c r="AA11" s="38">
        <v>20.92050209205021</v>
      </c>
      <c r="AB11" s="54" t="s">
        <v>229</v>
      </c>
      <c r="AC11" s="1">
        <v>800</v>
      </c>
      <c r="AD11" s="1">
        <v>200</v>
      </c>
      <c r="AE11" s="54" t="s">
        <v>229</v>
      </c>
      <c r="AF11" s="54" t="s">
        <v>229</v>
      </c>
      <c r="AG11" s="1">
        <v>1000</v>
      </c>
      <c r="AH11" s="38">
        <v>4.1841004184100417</v>
      </c>
      <c r="AI11" s="55" t="s">
        <v>229</v>
      </c>
      <c r="AJ11" s="2">
        <v>0.3</v>
      </c>
      <c r="AK11" s="55" t="s">
        <v>229</v>
      </c>
      <c r="AL11" s="2">
        <v>0.3</v>
      </c>
      <c r="AM11" s="52" t="s">
        <v>229</v>
      </c>
      <c r="AN11" s="52" t="s">
        <v>229</v>
      </c>
      <c r="AO11" s="18" t="s">
        <v>220</v>
      </c>
      <c r="AP11" s="14">
        <v>12</v>
      </c>
      <c r="AQ11" s="4">
        <v>672</v>
      </c>
      <c r="AR11" s="51" t="s">
        <v>229</v>
      </c>
      <c r="AS11" s="58" t="s">
        <v>229</v>
      </c>
      <c r="AT11" s="56" t="s">
        <v>229</v>
      </c>
    </row>
    <row r="12" spans="1:46" s="20" customFormat="1" ht="15.9" customHeight="1" x14ac:dyDescent="0.3">
      <c r="A12" s="34" t="s">
        <v>6</v>
      </c>
      <c r="B12" s="35" t="s">
        <v>7</v>
      </c>
      <c r="C12" s="4">
        <v>4390</v>
      </c>
      <c r="D12" s="4">
        <v>16509</v>
      </c>
      <c r="E12" s="51" t="s">
        <v>229</v>
      </c>
      <c r="F12" s="4">
        <v>32343</v>
      </c>
      <c r="G12" s="8">
        <v>48852</v>
      </c>
      <c r="H12" s="36">
        <v>11.128018223234625</v>
      </c>
      <c r="I12" s="8">
        <v>131</v>
      </c>
      <c r="J12" s="8">
        <v>228</v>
      </c>
      <c r="K12" s="4">
        <v>1336</v>
      </c>
      <c r="L12" s="4">
        <v>34095</v>
      </c>
      <c r="M12" s="36">
        <v>7.7665148063781322</v>
      </c>
      <c r="N12" s="4">
        <v>1771</v>
      </c>
      <c r="O12" s="4">
        <v>246</v>
      </c>
      <c r="P12" s="4">
        <v>172</v>
      </c>
      <c r="Q12" s="1">
        <v>62003</v>
      </c>
      <c r="R12" s="1">
        <v>17900</v>
      </c>
      <c r="S12" s="1">
        <v>3700</v>
      </c>
      <c r="T12" s="1">
        <v>130967</v>
      </c>
      <c r="U12" s="1">
        <v>214570</v>
      </c>
      <c r="V12" s="1">
        <v>113672</v>
      </c>
      <c r="W12" s="1">
        <v>32477</v>
      </c>
      <c r="X12" s="1">
        <v>44632</v>
      </c>
      <c r="Y12" s="1">
        <v>23789</v>
      </c>
      <c r="Z12" s="1">
        <v>214570</v>
      </c>
      <c r="AA12" s="38">
        <v>48.876993166287015</v>
      </c>
      <c r="AB12" s="54" t="s">
        <v>229</v>
      </c>
      <c r="AC12" s="1">
        <v>31059</v>
      </c>
      <c r="AD12" s="1">
        <v>9300</v>
      </c>
      <c r="AE12" s="1">
        <v>4247</v>
      </c>
      <c r="AF12" s="1">
        <v>26</v>
      </c>
      <c r="AG12" s="1">
        <v>44632</v>
      </c>
      <c r="AH12" s="38">
        <v>10.166742596810934</v>
      </c>
      <c r="AI12" s="2">
        <v>0.75</v>
      </c>
      <c r="AJ12" s="2">
        <v>0.75</v>
      </c>
      <c r="AK12" s="2">
        <v>1.87</v>
      </c>
      <c r="AL12" s="2">
        <v>2.62</v>
      </c>
      <c r="AM12" s="14">
        <v>2</v>
      </c>
      <c r="AN12" s="14">
        <v>50</v>
      </c>
      <c r="AO12" s="18" t="s">
        <v>221</v>
      </c>
      <c r="AP12" s="14">
        <v>67</v>
      </c>
      <c r="AQ12" s="4">
        <v>41496</v>
      </c>
      <c r="AR12" s="51" t="s">
        <v>229</v>
      </c>
      <c r="AS12" s="58" t="s">
        <v>229</v>
      </c>
      <c r="AT12" s="56" t="s">
        <v>229</v>
      </c>
    </row>
    <row r="13" spans="1:46" s="20" customFormat="1" ht="15.9" customHeight="1" x14ac:dyDescent="0.3">
      <c r="A13" s="34" t="s">
        <v>8</v>
      </c>
      <c r="B13" s="35" t="s">
        <v>9</v>
      </c>
      <c r="C13" s="4">
        <v>1212</v>
      </c>
      <c r="D13" s="4">
        <v>2692</v>
      </c>
      <c r="E13" s="4">
        <v>3651</v>
      </c>
      <c r="F13" s="4">
        <v>1420</v>
      </c>
      <c r="G13" s="8">
        <v>7763</v>
      </c>
      <c r="H13" s="36">
        <v>6.4051155115511555</v>
      </c>
      <c r="I13" s="57" t="s">
        <v>229</v>
      </c>
      <c r="J13" s="8">
        <v>52</v>
      </c>
      <c r="K13" s="4">
        <v>1295</v>
      </c>
      <c r="L13" s="4">
        <v>12076</v>
      </c>
      <c r="M13" s="36">
        <v>9.9636963696369634</v>
      </c>
      <c r="N13" s="4">
        <v>39</v>
      </c>
      <c r="O13" s="4">
        <v>143</v>
      </c>
      <c r="P13" s="4">
        <v>13</v>
      </c>
      <c r="Q13" s="1">
        <v>35070</v>
      </c>
      <c r="R13" s="1">
        <v>10000</v>
      </c>
      <c r="S13" s="54" t="s">
        <v>229</v>
      </c>
      <c r="T13" s="1">
        <v>6159</v>
      </c>
      <c r="U13" s="1">
        <v>51229</v>
      </c>
      <c r="V13" s="37">
        <v>12678</v>
      </c>
      <c r="W13" s="37">
        <v>5592</v>
      </c>
      <c r="X13" s="1">
        <v>12651</v>
      </c>
      <c r="Y13" s="37">
        <v>20308</v>
      </c>
      <c r="Z13" s="1">
        <v>51229</v>
      </c>
      <c r="AA13" s="38">
        <v>42.268151815181518</v>
      </c>
      <c r="AB13" s="54" t="s">
        <v>229</v>
      </c>
      <c r="AC13" s="1">
        <v>11556</v>
      </c>
      <c r="AD13" s="1">
        <v>335</v>
      </c>
      <c r="AE13" s="1">
        <v>760</v>
      </c>
      <c r="AF13" s="54" t="s">
        <v>229</v>
      </c>
      <c r="AG13" s="1">
        <v>12651</v>
      </c>
      <c r="AH13" s="38">
        <v>10.438118811881187</v>
      </c>
      <c r="AI13" s="55" t="s">
        <v>229</v>
      </c>
      <c r="AJ13" s="2">
        <v>1</v>
      </c>
      <c r="AK13" s="55" t="s">
        <v>229</v>
      </c>
      <c r="AL13" s="2">
        <v>1</v>
      </c>
      <c r="AM13" s="14">
        <v>28</v>
      </c>
      <c r="AN13" s="14">
        <v>1932</v>
      </c>
      <c r="AO13" s="18" t="s">
        <v>219</v>
      </c>
      <c r="AP13" s="14">
        <v>42</v>
      </c>
      <c r="AQ13" s="4">
        <v>5876</v>
      </c>
      <c r="AR13" s="4">
        <v>520</v>
      </c>
      <c r="AS13" s="36">
        <v>0.42904290429042902</v>
      </c>
      <c r="AT13" s="31">
        <v>40</v>
      </c>
    </row>
    <row r="14" spans="1:46" s="20" customFormat="1" ht="15.9" customHeight="1" x14ac:dyDescent="0.3">
      <c r="A14" s="34" t="s">
        <v>137</v>
      </c>
      <c r="B14" s="35" t="s">
        <v>10</v>
      </c>
      <c r="C14" s="4">
        <v>175</v>
      </c>
      <c r="D14" s="4">
        <v>4000</v>
      </c>
      <c r="E14" s="51" t="s">
        <v>229</v>
      </c>
      <c r="F14" s="4">
        <v>220</v>
      </c>
      <c r="G14" s="8">
        <v>4220</v>
      </c>
      <c r="H14" s="36">
        <v>24.114285714285714</v>
      </c>
      <c r="I14" s="8">
        <v>25</v>
      </c>
      <c r="J14" s="8">
        <v>50</v>
      </c>
      <c r="K14" s="4">
        <v>632</v>
      </c>
      <c r="L14" s="4">
        <v>8082</v>
      </c>
      <c r="M14" s="36">
        <v>46.182857142857145</v>
      </c>
      <c r="N14" s="4">
        <v>735</v>
      </c>
      <c r="O14" s="4">
        <v>118</v>
      </c>
      <c r="P14" s="4">
        <v>35</v>
      </c>
      <c r="Q14" s="54" t="s">
        <v>229</v>
      </c>
      <c r="R14" s="1">
        <v>6400</v>
      </c>
      <c r="S14" s="1">
        <v>1329</v>
      </c>
      <c r="T14" s="1">
        <v>2067</v>
      </c>
      <c r="U14" s="1">
        <v>9796</v>
      </c>
      <c r="V14" s="37">
        <v>385</v>
      </c>
      <c r="W14" s="53" t="s">
        <v>229</v>
      </c>
      <c r="X14" s="1">
        <v>6168</v>
      </c>
      <c r="Y14" s="37">
        <v>1695</v>
      </c>
      <c r="Z14" s="1">
        <v>8248</v>
      </c>
      <c r="AA14" s="38">
        <v>47.131428571428572</v>
      </c>
      <c r="AB14" s="54" t="s">
        <v>229</v>
      </c>
      <c r="AC14" s="1">
        <v>4726</v>
      </c>
      <c r="AD14" s="1">
        <v>423</v>
      </c>
      <c r="AE14" s="1">
        <v>1019</v>
      </c>
      <c r="AF14" s="54" t="s">
        <v>229</v>
      </c>
      <c r="AG14" s="1">
        <v>6168</v>
      </c>
      <c r="AH14" s="38">
        <v>35.245714285714286</v>
      </c>
      <c r="AI14" s="55" t="s">
        <v>229</v>
      </c>
      <c r="AJ14" s="2">
        <v>0.5</v>
      </c>
      <c r="AK14" s="55" t="s">
        <v>229</v>
      </c>
      <c r="AL14" s="2">
        <v>0.5</v>
      </c>
      <c r="AM14" s="14">
        <v>2</v>
      </c>
      <c r="AN14" s="14">
        <v>60</v>
      </c>
      <c r="AO14" s="18" t="s">
        <v>219</v>
      </c>
      <c r="AP14" s="14">
        <v>20</v>
      </c>
      <c r="AQ14" s="4">
        <v>3000</v>
      </c>
      <c r="AR14" s="4">
        <v>1000</v>
      </c>
      <c r="AS14" s="36">
        <v>5.7142857142857144</v>
      </c>
      <c r="AT14" s="31">
        <v>13</v>
      </c>
    </row>
    <row r="15" spans="1:46" s="20" customFormat="1" ht="15.9" customHeight="1" x14ac:dyDescent="0.3">
      <c r="A15" s="34" t="s">
        <v>182</v>
      </c>
      <c r="B15" s="35" t="s">
        <v>181</v>
      </c>
      <c r="C15" s="4">
        <v>594</v>
      </c>
      <c r="D15" s="51" t="s">
        <v>229</v>
      </c>
      <c r="E15" s="51" t="s">
        <v>229</v>
      </c>
      <c r="F15" s="51" t="s">
        <v>229</v>
      </c>
      <c r="G15" s="57" t="s">
        <v>229</v>
      </c>
      <c r="H15" s="58" t="s">
        <v>229</v>
      </c>
      <c r="I15" s="57" t="s">
        <v>229</v>
      </c>
      <c r="J15" s="57" t="s">
        <v>229</v>
      </c>
      <c r="K15" s="51" t="s">
        <v>229</v>
      </c>
      <c r="L15" s="51" t="s">
        <v>229</v>
      </c>
      <c r="M15" s="36">
        <v>0</v>
      </c>
      <c r="N15" s="51" t="s">
        <v>229</v>
      </c>
      <c r="O15" s="51" t="s">
        <v>229</v>
      </c>
      <c r="P15" s="51" t="s">
        <v>229</v>
      </c>
      <c r="Q15" s="1">
        <v>1800</v>
      </c>
      <c r="R15" s="1">
        <v>5000</v>
      </c>
      <c r="S15" s="54" t="s">
        <v>229</v>
      </c>
      <c r="T15" s="54" t="s">
        <v>229</v>
      </c>
      <c r="U15" s="1">
        <v>6800</v>
      </c>
      <c r="V15" s="37">
        <v>4644</v>
      </c>
      <c r="W15" s="37">
        <v>239</v>
      </c>
      <c r="X15" s="54" t="s">
        <v>229</v>
      </c>
      <c r="Y15" s="37">
        <v>1752</v>
      </c>
      <c r="Z15" s="1">
        <v>6635</v>
      </c>
      <c r="AA15" s="38">
        <v>11.17003367003367</v>
      </c>
      <c r="AB15" s="54" t="s">
        <v>229</v>
      </c>
      <c r="AC15" s="54" t="s">
        <v>229</v>
      </c>
      <c r="AD15" s="54" t="s">
        <v>229</v>
      </c>
      <c r="AE15" s="54" t="s">
        <v>229</v>
      </c>
      <c r="AF15" s="54" t="s">
        <v>229</v>
      </c>
      <c r="AG15" s="54" t="s">
        <v>229</v>
      </c>
      <c r="AH15" s="59" t="s">
        <v>229</v>
      </c>
      <c r="AI15" s="55" t="s">
        <v>229</v>
      </c>
      <c r="AJ15" s="2">
        <v>0.5</v>
      </c>
      <c r="AK15" s="55" t="s">
        <v>229</v>
      </c>
      <c r="AL15" s="2">
        <v>0.5</v>
      </c>
      <c r="AM15" s="52" t="s">
        <v>229</v>
      </c>
      <c r="AN15" s="52" t="s">
        <v>229</v>
      </c>
      <c r="AO15" s="18" t="s">
        <v>221</v>
      </c>
      <c r="AP15" s="14">
        <v>20</v>
      </c>
      <c r="AQ15" s="4">
        <v>576</v>
      </c>
      <c r="AR15" s="4">
        <v>48</v>
      </c>
      <c r="AS15" s="36">
        <v>8.0808080808080815E-2</v>
      </c>
      <c r="AT15" s="31">
        <v>1</v>
      </c>
    </row>
    <row r="16" spans="1:46" s="20" customFormat="1" ht="15.9" customHeight="1" x14ac:dyDescent="0.3">
      <c r="A16" s="34" t="s">
        <v>11</v>
      </c>
      <c r="B16" s="35" t="s">
        <v>12</v>
      </c>
      <c r="C16" s="4">
        <v>200</v>
      </c>
      <c r="D16" s="4">
        <v>398</v>
      </c>
      <c r="E16" s="4">
        <v>486</v>
      </c>
      <c r="F16" s="4">
        <v>628</v>
      </c>
      <c r="G16" s="8">
        <v>1512</v>
      </c>
      <c r="H16" s="36">
        <v>7.56</v>
      </c>
      <c r="I16" s="57" t="s">
        <v>229</v>
      </c>
      <c r="J16" s="57" t="s">
        <v>229</v>
      </c>
      <c r="K16" s="4">
        <v>719</v>
      </c>
      <c r="L16" s="4">
        <v>5629</v>
      </c>
      <c r="M16" s="36">
        <v>28.145</v>
      </c>
      <c r="N16" s="51" t="s">
        <v>229</v>
      </c>
      <c r="O16" s="4">
        <v>77</v>
      </c>
      <c r="P16" s="4">
        <v>15</v>
      </c>
      <c r="Q16" s="1">
        <v>3280</v>
      </c>
      <c r="R16" s="1">
        <v>8000</v>
      </c>
      <c r="S16" s="54" t="s">
        <v>229</v>
      </c>
      <c r="T16" s="1">
        <v>1391</v>
      </c>
      <c r="U16" s="1">
        <v>12671</v>
      </c>
      <c r="V16" s="53" t="s">
        <v>229</v>
      </c>
      <c r="W16" s="53" t="s">
        <v>229</v>
      </c>
      <c r="X16" s="1">
        <v>7868</v>
      </c>
      <c r="Y16" s="37">
        <v>4378</v>
      </c>
      <c r="Z16" s="1">
        <v>12246</v>
      </c>
      <c r="AA16" s="38">
        <v>61.23</v>
      </c>
      <c r="AB16" s="54" t="s">
        <v>229</v>
      </c>
      <c r="AC16" s="1">
        <v>7155</v>
      </c>
      <c r="AD16" s="1">
        <v>360</v>
      </c>
      <c r="AE16" s="1">
        <v>353</v>
      </c>
      <c r="AF16" s="54" t="s">
        <v>229</v>
      </c>
      <c r="AG16" s="1">
        <v>7868</v>
      </c>
      <c r="AH16" s="38">
        <v>39.340000000000003</v>
      </c>
      <c r="AI16" s="55" t="s">
        <v>229</v>
      </c>
      <c r="AJ16" s="55" t="s">
        <v>229</v>
      </c>
      <c r="AK16" s="55" t="s">
        <v>229</v>
      </c>
      <c r="AL16" s="55" t="s">
        <v>229</v>
      </c>
      <c r="AM16" s="14">
        <v>11</v>
      </c>
      <c r="AN16" s="14">
        <v>728</v>
      </c>
      <c r="AO16" s="18" t="s">
        <v>219</v>
      </c>
      <c r="AP16" s="14">
        <v>10</v>
      </c>
      <c r="AQ16" s="4">
        <v>3120</v>
      </c>
      <c r="AR16" s="4">
        <v>156</v>
      </c>
      <c r="AS16" s="36">
        <v>0.78</v>
      </c>
      <c r="AT16" s="31">
        <v>1</v>
      </c>
    </row>
    <row r="17" spans="1:46" s="20" customFormat="1" ht="15.9" customHeight="1" x14ac:dyDescent="0.3">
      <c r="A17" s="34" t="s">
        <v>167</v>
      </c>
      <c r="B17" s="35" t="s">
        <v>174</v>
      </c>
      <c r="C17" s="4">
        <v>127</v>
      </c>
      <c r="D17" s="51" t="s">
        <v>229</v>
      </c>
      <c r="E17" s="51" t="s">
        <v>229</v>
      </c>
      <c r="F17" s="51" t="s">
        <v>229</v>
      </c>
      <c r="G17" s="57" t="s">
        <v>229</v>
      </c>
      <c r="H17" s="58" t="s">
        <v>229</v>
      </c>
      <c r="I17" s="57" t="s">
        <v>229</v>
      </c>
      <c r="J17" s="57" t="s">
        <v>229</v>
      </c>
      <c r="K17" s="4">
        <v>0</v>
      </c>
      <c r="L17" s="4">
        <v>519</v>
      </c>
      <c r="M17" s="36">
        <v>4.0866141732283463</v>
      </c>
      <c r="N17" s="4">
        <v>30</v>
      </c>
      <c r="O17" s="4">
        <v>34</v>
      </c>
      <c r="P17" s="4">
        <v>14</v>
      </c>
      <c r="Q17" s="1">
        <v>640</v>
      </c>
      <c r="R17" s="1">
        <v>6337</v>
      </c>
      <c r="S17" s="54" t="s">
        <v>229</v>
      </c>
      <c r="T17" s="54" t="s">
        <v>229</v>
      </c>
      <c r="U17" s="1">
        <v>6977</v>
      </c>
      <c r="V17" s="37">
        <v>4487</v>
      </c>
      <c r="W17" s="53" t="s">
        <v>229</v>
      </c>
      <c r="X17" s="1">
        <v>544</v>
      </c>
      <c r="Y17" s="37">
        <v>1946</v>
      </c>
      <c r="Z17" s="1">
        <v>6977</v>
      </c>
      <c r="AA17" s="38">
        <v>54.937007874015748</v>
      </c>
      <c r="AB17" s="54" t="s">
        <v>229</v>
      </c>
      <c r="AC17" s="1">
        <v>328</v>
      </c>
      <c r="AD17" s="1">
        <v>216</v>
      </c>
      <c r="AE17" s="54" t="s">
        <v>229</v>
      </c>
      <c r="AF17" s="54" t="s">
        <v>229</v>
      </c>
      <c r="AG17" s="1">
        <v>544</v>
      </c>
      <c r="AH17" s="38">
        <v>4.2834645669291342</v>
      </c>
      <c r="AI17" s="55" t="s">
        <v>229</v>
      </c>
      <c r="AJ17" s="2">
        <v>0.25</v>
      </c>
      <c r="AK17" s="55" t="s">
        <v>229</v>
      </c>
      <c r="AL17" s="2">
        <v>0.25</v>
      </c>
      <c r="AM17" s="52" t="s">
        <v>229</v>
      </c>
      <c r="AN17" s="52" t="s">
        <v>229</v>
      </c>
      <c r="AO17" s="18" t="s">
        <v>221</v>
      </c>
      <c r="AP17" s="14">
        <v>10</v>
      </c>
      <c r="AQ17" s="4">
        <v>1000</v>
      </c>
      <c r="AR17" s="4">
        <v>300</v>
      </c>
      <c r="AS17" s="36">
        <v>2.3622047244094486</v>
      </c>
      <c r="AT17" s="56" t="s">
        <v>229</v>
      </c>
    </row>
    <row r="18" spans="1:46" s="20" customFormat="1" ht="15.9" customHeight="1" x14ac:dyDescent="0.3">
      <c r="A18" s="34" t="s">
        <v>13</v>
      </c>
      <c r="B18" s="35" t="s">
        <v>14</v>
      </c>
      <c r="C18" s="4">
        <v>1500</v>
      </c>
      <c r="D18" s="4">
        <v>4225</v>
      </c>
      <c r="E18" s="4">
        <v>1064</v>
      </c>
      <c r="F18" s="4">
        <v>4246</v>
      </c>
      <c r="G18" s="8">
        <v>9535</v>
      </c>
      <c r="H18" s="36">
        <v>6.3566666666666665</v>
      </c>
      <c r="I18" s="57" t="s">
        <v>229</v>
      </c>
      <c r="J18" s="8">
        <v>58</v>
      </c>
      <c r="K18" s="4">
        <v>310</v>
      </c>
      <c r="L18" s="4">
        <v>10782</v>
      </c>
      <c r="M18" s="36">
        <v>7.1879999999999997</v>
      </c>
      <c r="N18" s="4">
        <v>280</v>
      </c>
      <c r="O18" s="4">
        <v>419</v>
      </c>
      <c r="P18" s="4">
        <v>7</v>
      </c>
      <c r="Q18" s="54" t="s">
        <v>229</v>
      </c>
      <c r="R18" s="1">
        <v>5000</v>
      </c>
      <c r="S18" s="54" t="s">
        <v>229</v>
      </c>
      <c r="T18" s="1">
        <v>780</v>
      </c>
      <c r="U18" s="1">
        <v>5780</v>
      </c>
      <c r="V18" s="53" t="s">
        <v>229</v>
      </c>
      <c r="W18" s="53" t="s">
        <v>229</v>
      </c>
      <c r="X18" s="1">
        <v>3018</v>
      </c>
      <c r="Y18" s="37">
        <v>1988</v>
      </c>
      <c r="Z18" s="1">
        <v>5006</v>
      </c>
      <c r="AA18" s="38">
        <v>3.3373333333333335</v>
      </c>
      <c r="AB18" s="54" t="s">
        <v>229</v>
      </c>
      <c r="AC18" s="1">
        <v>1486</v>
      </c>
      <c r="AD18" s="1">
        <v>97</v>
      </c>
      <c r="AE18" s="1">
        <v>1348</v>
      </c>
      <c r="AF18" s="1">
        <v>87</v>
      </c>
      <c r="AG18" s="1">
        <v>3018</v>
      </c>
      <c r="AH18" s="38">
        <v>2.012</v>
      </c>
      <c r="AI18" s="55" t="s">
        <v>229</v>
      </c>
      <c r="AJ18" s="55" t="s">
        <v>229</v>
      </c>
      <c r="AK18" s="55" t="s">
        <v>229</v>
      </c>
      <c r="AL18" s="55" t="s">
        <v>229</v>
      </c>
      <c r="AM18" s="14">
        <v>5</v>
      </c>
      <c r="AN18" s="14">
        <v>275</v>
      </c>
      <c r="AO18" s="18" t="s">
        <v>219</v>
      </c>
      <c r="AP18" s="14">
        <v>18</v>
      </c>
      <c r="AQ18" s="4">
        <v>2500</v>
      </c>
      <c r="AR18" s="4">
        <v>250</v>
      </c>
      <c r="AS18" s="36">
        <v>0.16666666666666666</v>
      </c>
      <c r="AT18" s="31">
        <v>13</v>
      </c>
    </row>
    <row r="19" spans="1:46" s="20" customFormat="1" ht="15.9" customHeight="1" x14ac:dyDescent="0.3">
      <c r="A19" s="34" t="s">
        <v>15</v>
      </c>
      <c r="B19" s="35" t="s">
        <v>16</v>
      </c>
      <c r="C19" s="4">
        <v>158</v>
      </c>
      <c r="D19" s="4">
        <v>815</v>
      </c>
      <c r="E19" s="4">
        <v>1506</v>
      </c>
      <c r="F19" s="4">
        <v>3262</v>
      </c>
      <c r="G19" s="8">
        <v>5583</v>
      </c>
      <c r="H19" s="36">
        <v>35.335443037974684</v>
      </c>
      <c r="I19" s="57" t="s">
        <v>229</v>
      </c>
      <c r="J19" s="8">
        <v>42</v>
      </c>
      <c r="K19" s="4">
        <v>374</v>
      </c>
      <c r="L19" s="4">
        <v>6746</v>
      </c>
      <c r="M19" s="36">
        <v>42.696202531645568</v>
      </c>
      <c r="N19" s="4">
        <v>382</v>
      </c>
      <c r="O19" s="4">
        <v>390</v>
      </c>
      <c r="P19" s="4">
        <v>13</v>
      </c>
      <c r="Q19" s="1">
        <v>2000</v>
      </c>
      <c r="R19" s="1">
        <v>7000</v>
      </c>
      <c r="S19" s="54" t="s">
        <v>229</v>
      </c>
      <c r="T19" s="54" t="s">
        <v>229</v>
      </c>
      <c r="U19" s="1">
        <v>9000</v>
      </c>
      <c r="V19" s="53" t="s">
        <v>229</v>
      </c>
      <c r="W19" s="53" t="s">
        <v>229</v>
      </c>
      <c r="X19" s="1">
        <v>3750</v>
      </c>
      <c r="Y19" s="37">
        <v>5250</v>
      </c>
      <c r="Z19" s="1">
        <v>9000</v>
      </c>
      <c r="AA19" s="38">
        <v>56.962025316455694</v>
      </c>
      <c r="AB19" s="54" t="s">
        <v>229</v>
      </c>
      <c r="AC19" s="1">
        <v>2471</v>
      </c>
      <c r="AD19" s="1">
        <v>157</v>
      </c>
      <c r="AE19" s="1">
        <v>1020</v>
      </c>
      <c r="AF19" s="1">
        <v>102</v>
      </c>
      <c r="AG19" s="1">
        <v>3750</v>
      </c>
      <c r="AH19" s="38">
        <v>23.734177215189874</v>
      </c>
      <c r="AI19" s="55" t="s">
        <v>229</v>
      </c>
      <c r="AJ19" s="55" t="s">
        <v>229</v>
      </c>
      <c r="AK19" s="55" t="s">
        <v>229</v>
      </c>
      <c r="AL19" s="55" t="s">
        <v>229</v>
      </c>
      <c r="AM19" s="14">
        <v>9</v>
      </c>
      <c r="AN19" s="14">
        <v>1284</v>
      </c>
      <c r="AO19" s="18" t="s">
        <v>219</v>
      </c>
      <c r="AP19" s="14">
        <v>13</v>
      </c>
      <c r="AQ19" s="4">
        <v>2860</v>
      </c>
      <c r="AR19" s="4">
        <v>780</v>
      </c>
      <c r="AS19" s="36">
        <v>4.9367088607594933</v>
      </c>
      <c r="AT19" s="31">
        <v>4</v>
      </c>
    </row>
    <row r="20" spans="1:46" s="20" customFormat="1" ht="15.9" customHeight="1" x14ac:dyDescent="0.3">
      <c r="A20" s="34" t="s">
        <v>140</v>
      </c>
      <c r="B20" s="35" t="s">
        <v>17</v>
      </c>
      <c r="C20" s="4">
        <v>445</v>
      </c>
      <c r="D20" s="4">
        <v>1476</v>
      </c>
      <c r="E20" s="4">
        <v>477</v>
      </c>
      <c r="F20" s="4">
        <v>718</v>
      </c>
      <c r="G20" s="8">
        <v>2671</v>
      </c>
      <c r="H20" s="36">
        <v>6.0022471910112358</v>
      </c>
      <c r="I20" s="57" t="s">
        <v>229</v>
      </c>
      <c r="J20" s="8">
        <v>106</v>
      </c>
      <c r="K20" s="4">
        <v>233</v>
      </c>
      <c r="L20" s="4">
        <v>3408</v>
      </c>
      <c r="M20" s="36">
        <v>7.6584269662921347</v>
      </c>
      <c r="N20" s="4">
        <v>389</v>
      </c>
      <c r="O20" s="51" t="s">
        <v>229</v>
      </c>
      <c r="P20" s="4">
        <v>9</v>
      </c>
      <c r="Q20" s="1">
        <v>0</v>
      </c>
      <c r="R20" s="1">
        <v>6000</v>
      </c>
      <c r="S20" s="54" t="s">
        <v>229</v>
      </c>
      <c r="T20" s="1">
        <v>1062</v>
      </c>
      <c r="U20" s="1">
        <v>7062</v>
      </c>
      <c r="V20" s="53" t="s">
        <v>229</v>
      </c>
      <c r="W20" s="53" t="s">
        <v>229</v>
      </c>
      <c r="X20" s="1">
        <v>5269</v>
      </c>
      <c r="Y20" s="37">
        <v>1793</v>
      </c>
      <c r="Z20" s="1">
        <v>7062</v>
      </c>
      <c r="AA20" s="38">
        <v>15.869662921348315</v>
      </c>
      <c r="AB20" s="54" t="s">
        <v>229</v>
      </c>
      <c r="AC20" s="1">
        <v>4515</v>
      </c>
      <c r="AD20" s="1">
        <v>136</v>
      </c>
      <c r="AE20" s="1">
        <v>618</v>
      </c>
      <c r="AF20" s="54" t="s">
        <v>229</v>
      </c>
      <c r="AG20" s="1">
        <v>5269</v>
      </c>
      <c r="AH20" s="38">
        <v>11.840449438202247</v>
      </c>
      <c r="AI20" s="55" t="s">
        <v>229</v>
      </c>
      <c r="AJ20" s="55" t="s">
        <v>229</v>
      </c>
      <c r="AK20" s="55" t="s">
        <v>229</v>
      </c>
      <c r="AL20" s="55" t="s">
        <v>229</v>
      </c>
      <c r="AM20" s="14">
        <v>12</v>
      </c>
      <c r="AN20" s="14">
        <v>1000</v>
      </c>
      <c r="AO20" s="18" t="s">
        <v>219</v>
      </c>
      <c r="AP20" s="14">
        <v>18</v>
      </c>
      <c r="AQ20" s="4">
        <v>1820</v>
      </c>
      <c r="AR20" s="4">
        <v>156</v>
      </c>
      <c r="AS20" s="36">
        <v>0.35056179775280899</v>
      </c>
      <c r="AT20" s="56" t="s">
        <v>229</v>
      </c>
    </row>
    <row r="21" spans="1:46" s="20" customFormat="1" ht="15.9" customHeight="1" x14ac:dyDescent="0.3">
      <c r="A21" s="34" t="s">
        <v>18</v>
      </c>
      <c r="B21" s="35" t="s">
        <v>19</v>
      </c>
      <c r="C21" s="4">
        <v>2619</v>
      </c>
      <c r="D21" s="4">
        <v>8784</v>
      </c>
      <c r="E21" s="4">
        <v>9734</v>
      </c>
      <c r="F21" s="4">
        <v>2598</v>
      </c>
      <c r="G21" s="8">
        <v>21116</v>
      </c>
      <c r="H21" s="36">
        <v>8.0626193203512795</v>
      </c>
      <c r="I21" s="57" t="s">
        <v>229</v>
      </c>
      <c r="J21" s="8">
        <v>253</v>
      </c>
      <c r="K21" s="4">
        <v>922</v>
      </c>
      <c r="L21" s="4">
        <v>18596</v>
      </c>
      <c r="M21" s="36">
        <v>7.1004200076365027</v>
      </c>
      <c r="N21" s="4">
        <v>475</v>
      </c>
      <c r="O21" s="4">
        <v>1074</v>
      </c>
      <c r="P21" s="4">
        <v>118</v>
      </c>
      <c r="Q21" s="1">
        <v>97003</v>
      </c>
      <c r="R21" s="1">
        <v>10000</v>
      </c>
      <c r="S21" s="54" t="s">
        <v>229</v>
      </c>
      <c r="T21" s="1">
        <v>2453</v>
      </c>
      <c r="U21" s="1">
        <v>109456</v>
      </c>
      <c r="V21" s="1">
        <v>66135</v>
      </c>
      <c r="W21" s="1">
        <v>18628</v>
      </c>
      <c r="X21" s="1">
        <v>15812</v>
      </c>
      <c r="Y21" s="1">
        <v>8881</v>
      </c>
      <c r="Z21" s="1">
        <v>109456</v>
      </c>
      <c r="AA21" s="38">
        <v>41.793050782741503</v>
      </c>
      <c r="AB21" s="54" t="s">
        <v>229</v>
      </c>
      <c r="AC21" s="1">
        <v>8925</v>
      </c>
      <c r="AD21" s="1">
        <v>2490</v>
      </c>
      <c r="AE21" s="1">
        <v>3388</v>
      </c>
      <c r="AF21" s="1">
        <v>1009</v>
      </c>
      <c r="AG21" s="1">
        <v>15812</v>
      </c>
      <c r="AH21" s="38">
        <v>6.0374188621611298</v>
      </c>
      <c r="AI21" s="55" t="s">
        <v>229</v>
      </c>
      <c r="AJ21" s="2">
        <v>2</v>
      </c>
      <c r="AK21" s="2">
        <v>1</v>
      </c>
      <c r="AL21" s="2">
        <v>3</v>
      </c>
      <c r="AM21" s="14">
        <v>3</v>
      </c>
      <c r="AN21" s="14">
        <v>70</v>
      </c>
      <c r="AO21" s="18" t="s">
        <v>219</v>
      </c>
      <c r="AP21" s="14">
        <v>24</v>
      </c>
      <c r="AQ21" s="4">
        <v>24856</v>
      </c>
      <c r="AR21" s="4">
        <v>2600</v>
      </c>
      <c r="AS21" s="36">
        <v>0.99274532264222981</v>
      </c>
      <c r="AT21" s="56" t="s">
        <v>229</v>
      </c>
    </row>
    <row r="22" spans="1:46" s="20" customFormat="1" ht="15.9" customHeight="1" x14ac:dyDescent="0.3">
      <c r="A22" s="34" t="s">
        <v>20</v>
      </c>
      <c r="B22" s="35" t="s">
        <v>21</v>
      </c>
      <c r="C22" s="4">
        <v>1231</v>
      </c>
      <c r="D22" s="4">
        <v>5840</v>
      </c>
      <c r="E22" s="4">
        <v>4624</v>
      </c>
      <c r="F22" s="4">
        <v>552</v>
      </c>
      <c r="G22" s="8">
        <v>11016</v>
      </c>
      <c r="H22" s="36">
        <v>8.948822095857027</v>
      </c>
      <c r="I22" s="57" t="s">
        <v>229</v>
      </c>
      <c r="J22" s="8">
        <v>168</v>
      </c>
      <c r="K22" s="4">
        <v>867</v>
      </c>
      <c r="L22" s="4">
        <v>8015</v>
      </c>
      <c r="M22" s="36">
        <v>6.5109666937449227</v>
      </c>
      <c r="N22" s="4">
        <v>17</v>
      </c>
      <c r="O22" s="51" t="s">
        <v>229</v>
      </c>
      <c r="P22" s="4">
        <v>37</v>
      </c>
      <c r="Q22" s="1">
        <v>25286</v>
      </c>
      <c r="R22" s="1">
        <v>10000</v>
      </c>
      <c r="S22" s="54" t="s">
        <v>229</v>
      </c>
      <c r="T22" s="1">
        <v>1155</v>
      </c>
      <c r="U22" s="1">
        <v>36441</v>
      </c>
      <c r="V22" s="37">
        <v>17455</v>
      </c>
      <c r="W22" s="37">
        <v>1203</v>
      </c>
      <c r="X22" s="1">
        <v>7218</v>
      </c>
      <c r="Y22" s="37">
        <v>7459</v>
      </c>
      <c r="Z22" s="1">
        <v>33335</v>
      </c>
      <c r="AA22" s="38">
        <v>27.07961007311129</v>
      </c>
      <c r="AB22" s="54" t="s">
        <v>229</v>
      </c>
      <c r="AC22" s="1">
        <v>5000</v>
      </c>
      <c r="AD22" s="1">
        <v>1650</v>
      </c>
      <c r="AE22" s="1">
        <v>568</v>
      </c>
      <c r="AF22" s="54" t="s">
        <v>229</v>
      </c>
      <c r="AG22" s="1">
        <v>7218</v>
      </c>
      <c r="AH22" s="38">
        <v>5.8635255889520712</v>
      </c>
      <c r="AI22" s="55" t="s">
        <v>229</v>
      </c>
      <c r="AJ22" s="2">
        <v>0.8</v>
      </c>
      <c r="AK22" s="2">
        <v>0</v>
      </c>
      <c r="AL22" s="2">
        <v>0.8</v>
      </c>
      <c r="AM22" s="14">
        <v>20</v>
      </c>
      <c r="AN22" s="14">
        <v>600</v>
      </c>
      <c r="AO22" s="18" t="s">
        <v>219</v>
      </c>
      <c r="AP22" s="14">
        <v>43</v>
      </c>
      <c r="AQ22" s="4">
        <v>4420</v>
      </c>
      <c r="AR22" s="4">
        <v>1872</v>
      </c>
      <c r="AS22" s="36">
        <v>1.5207148659626319</v>
      </c>
      <c r="AT22" s="31">
        <v>60</v>
      </c>
    </row>
    <row r="23" spans="1:46" s="20" customFormat="1" ht="15.9" customHeight="1" x14ac:dyDescent="0.3">
      <c r="A23" s="34" t="s">
        <v>22</v>
      </c>
      <c r="B23" s="35" t="s">
        <v>23</v>
      </c>
      <c r="C23" s="4">
        <v>165</v>
      </c>
      <c r="D23" s="4">
        <v>196</v>
      </c>
      <c r="E23" s="4">
        <v>552</v>
      </c>
      <c r="F23" s="4">
        <v>14</v>
      </c>
      <c r="G23" s="8">
        <v>762</v>
      </c>
      <c r="H23" s="36">
        <v>4.6181818181818182</v>
      </c>
      <c r="I23" s="57" t="s">
        <v>229</v>
      </c>
      <c r="J23" s="8">
        <v>21</v>
      </c>
      <c r="K23" s="4">
        <v>285</v>
      </c>
      <c r="L23" s="4">
        <v>2389</v>
      </c>
      <c r="M23" s="36">
        <v>14.478787878787879</v>
      </c>
      <c r="N23" s="4">
        <v>25</v>
      </c>
      <c r="O23" s="51" t="s">
        <v>229</v>
      </c>
      <c r="P23" s="4">
        <v>29</v>
      </c>
      <c r="Q23" s="1">
        <v>3151</v>
      </c>
      <c r="R23" s="1">
        <v>7903</v>
      </c>
      <c r="S23" s="1">
        <v>3550</v>
      </c>
      <c r="T23" s="54" t="s">
        <v>229</v>
      </c>
      <c r="U23" s="1">
        <v>14604</v>
      </c>
      <c r="V23" s="37">
        <v>6368</v>
      </c>
      <c r="W23" s="37">
        <v>1156</v>
      </c>
      <c r="X23" s="1">
        <v>3035</v>
      </c>
      <c r="Y23" s="37">
        <v>1911</v>
      </c>
      <c r="Z23" s="1">
        <v>12470</v>
      </c>
      <c r="AA23" s="38">
        <v>75.575757575757578</v>
      </c>
      <c r="AB23" s="54" t="s">
        <v>229</v>
      </c>
      <c r="AC23" s="1">
        <v>1179</v>
      </c>
      <c r="AD23" s="1">
        <v>1823</v>
      </c>
      <c r="AE23" s="1">
        <v>20</v>
      </c>
      <c r="AF23" s="1">
        <v>13</v>
      </c>
      <c r="AG23" s="1">
        <v>3035</v>
      </c>
      <c r="AH23" s="38">
        <v>18.393939393939394</v>
      </c>
      <c r="AI23" s="55" t="s">
        <v>229</v>
      </c>
      <c r="AJ23" s="2">
        <v>0.5</v>
      </c>
      <c r="AK23" s="2">
        <v>0.5</v>
      </c>
      <c r="AL23" s="2">
        <v>1</v>
      </c>
      <c r="AM23" s="52" t="s">
        <v>229</v>
      </c>
      <c r="AN23" s="52" t="s">
        <v>229</v>
      </c>
      <c r="AO23" s="18" t="s">
        <v>219</v>
      </c>
      <c r="AP23" s="14">
        <v>20</v>
      </c>
      <c r="AQ23" s="4">
        <v>4940</v>
      </c>
      <c r="AR23" s="51" t="s">
        <v>229</v>
      </c>
      <c r="AS23" s="58" t="s">
        <v>229</v>
      </c>
      <c r="AT23" s="31">
        <v>31</v>
      </c>
    </row>
    <row r="24" spans="1:46" s="20" customFormat="1" ht="15.9" customHeight="1" x14ac:dyDescent="0.3">
      <c r="A24" s="34" t="s">
        <v>24</v>
      </c>
      <c r="B24" s="35" t="s">
        <v>25</v>
      </c>
      <c r="C24" s="4">
        <v>1185</v>
      </c>
      <c r="D24" s="4">
        <v>13804</v>
      </c>
      <c r="E24" s="51" t="s">
        <v>229</v>
      </c>
      <c r="F24" s="4">
        <v>301</v>
      </c>
      <c r="G24" s="8">
        <v>14105</v>
      </c>
      <c r="H24" s="36">
        <v>11.90295358649789</v>
      </c>
      <c r="I24" s="57" t="s">
        <v>229</v>
      </c>
      <c r="J24" s="8">
        <v>564</v>
      </c>
      <c r="K24" s="4">
        <v>992</v>
      </c>
      <c r="L24" s="4">
        <v>10547</v>
      </c>
      <c r="M24" s="36">
        <v>8.9004219409282701</v>
      </c>
      <c r="N24" s="51" t="s">
        <v>229</v>
      </c>
      <c r="O24" s="4">
        <v>120</v>
      </c>
      <c r="P24" s="4">
        <v>12</v>
      </c>
      <c r="Q24" s="1">
        <v>13669</v>
      </c>
      <c r="R24" s="1">
        <v>10000</v>
      </c>
      <c r="S24" s="54" t="s">
        <v>229</v>
      </c>
      <c r="T24" s="1">
        <v>900</v>
      </c>
      <c r="U24" s="1">
        <v>24569</v>
      </c>
      <c r="V24" s="37">
        <v>14932</v>
      </c>
      <c r="W24" s="37">
        <v>2853</v>
      </c>
      <c r="X24" s="1">
        <v>4315</v>
      </c>
      <c r="Y24" s="37">
        <v>2469</v>
      </c>
      <c r="Z24" s="1">
        <v>24569</v>
      </c>
      <c r="AA24" s="38">
        <v>20.733333333333334</v>
      </c>
      <c r="AB24" s="1">
        <v>2042</v>
      </c>
      <c r="AC24" s="1">
        <v>3585</v>
      </c>
      <c r="AD24" s="1">
        <v>310</v>
      </c>
      <c r="AE24" s="54" t="s">
        <v>229</v>
      </c>
      <c r="AF24" s="1">
        <v>420</v>
      </c>
      <c r="AG24" s="1">
        <v>4315</v>
      </c>
      <c r="AH24" s="38">
        <v>3.6413502109704643</v>
      </c>
      <c r="AI24" s="55" t="s">
        <v>229</v>
      </c>
      <c r="AJ24" s="2">
        <v>1</v>
      </c>
      <c r="AK24" s="2">
        <v>0.1</v>
      </c>
      <c r="AL24" s="2">
        <v>1.1000000000000001</v>
      </c>
      <c r="AM24" s="14">
        <v>4</v>
      </c>
      <c r="AN24" s="14">
        <v>60</v>
      </c>
      <c r="AO24" s="18" t="s">
        <v>219</v>
      </c>
      <c r="AP24" s="14">
        <v>44</v>
      </c>
      <c r="AQ24" s="4">
        <v>11700</v>
      </c>
      <c r="AR24" s="4">
        <v>1040</v>
      </c>
      <c r="AS24" s="36">
        <v>0.87763713080168781</v>
      </c>
      <c r="AT24" s="31">
        <v>32</v>
      </c>
    </row>
    <row r="25" spans="1:46" s="20" customFormat="1" ht="15.9" customHeight="1" x14ac:dyDescent="0.3">
      <c r="A25" s="34" t="s">
        <v>26</v>
      </c>
      <c r="B25" s="35" t="s">
        <v>27</v>
      </c>
      <c r="C25" s="4">
        <v>2232</v>
      </c>
      <c r="D25" s="4">
        <v>3484</v>
      </c>
      <c r="E25" s="4">
        <v>3286</v>
      </c>
      <c r="F25" s="4">
        <v>830</v>
      </c>
      <c r="G25" s="8">
        <v>7600</v>
      </c>
      <c r="H25" s="36">
        <v>3.4050179211469533</v>
      </c>
      <c r="I25" s="57" t="s">
        <v>229</v>
      </c>
      <c r="J25" s="8">
        <v>98</v>
      </c>
      <c r="K25" s="4">
        <v>552</v>
      </c>
      <c r="L25" s="4">
        <v>11647</v>
      </c>
      <c r="M25" s="36">
        <v>5.2181899641577063</v>
      </c>
      <c r="N25" s="4">
        <v>536</v>
      </c>
      <c r="O25" s="4">
        <v>242</v>
      </c>
      <c r="P25" s="4">
        <v>115</v>
      </c>
      <c r="Q25" s="1">
        <v>94560</v>
      </c>
      <c r="R25" s="1">
        <v>10000</v>
      </c>
      <c r="S25" s="54" t="s">
        <v>229</v>
      </c>
      <c r="T25" s="54" t="s">
        <v>229</v>
      </c>
      <c r="U25" s="1">
        <v>104560</v>
      </c>
      <c r="V25" s="37">
        <v>45279</v>
      </c>
      <c r="W25" s="37">
        <v>14758</v>
      </c>
      <c r="X25" s="1">
        <v>13833</v>
      </c>
      <c r="Y25" s="37">
        <v>19119</v>
      </c>
      <c r="Z25" s="1">
        <v>92989</v>
      </c>
      <c r="AA25" s="38">
        <v>41.661738351254478</v>
      </c>
      <c r="AB25" s="54" t="s">
        <v>229</v>
      </c>
      <c r="AC25" s="1">
        <v>8202</v>
      </c>
      <c r="AD25" s="1">
        <v>1000</v>
      </c>
      <c r="AE25" s="1">
        <v>1920</v>
      </c>
      <c r="AF25" s="1">
        <v>2711</v>
      </c>
      <c r="AG25" s="1">
        <v>13833</v>
      </c>
      <c r="AH25" s="38">
        <v>6.19758064516129</v>
      </c>
      <c r="AI25" s="55" t="s">
        <v>229</v>
      </c>
      <c r="AJ25" s="2">
        <v>1</v>
      </c>
      <c r="AK25" s="2">
        <v>1.5</v>
      </c>
      <c r="AL25" s="2">
        <v>2.5</v>
      </c>
      <c r="AM25" s="52" t="s">
        <v>229</v>
      </c>
      <c r="AN25" s="52" t="s">
        <v>229</v>
      </c>
      <c r="AO25" s="18" t="s">
        <v>220</v>
      </c>
      <c r="AP25" s="14">
        <v>44</v>
      </c>
      <c r="AQ25" s="4">
        <v>7800</v>
      </c>
      <c r="AR25" s="51" t="s">
        <v>229</v>
      </c>
      <c r="AS25" s="58" t="s">
        <v>229</v>
      </c>
      <c r="AT25" s="31">
        <v>3</v>
      </c>
    </row>
    <row r="26" spans="1:46" s="20" customFormat="1" ht="15.9" customHeight="1" x14ac:dyDescent="0.3">
      <c r="A26" s="34" t="s">
        <v>28</v>
      </c>
      <c r="B26" s="35" t="s">
        <v>29</v>
      </c>
      <c r="C26" s="4">
        <v>174</v>
      </c>
      <c r="D26" s="4">
        <v>4948</v>
      </c>
      <c r="E26" s="51" t="s">
        <v>229</v>
      </c>
      <c r="F26" s="4">
        <v>1074</v>
      </c>
      <c r="G26" s="8">
        <v>6022</v>
      </c>
      <c r="H26" s="36">
        <v>34.609195402298852</v>
      </c>
      <c r="I26" s="57" t="s">
        <v>229</v>
      </c>
      <c r="J26" s="8">
        <v>36</v>
      </c>
      <c r="K26" s="4">
        <v>251</v>
      </c>
      <c r="L26" s="4">
        <v>8448</v>
      </c>
      <c r="M26" s="36">
        <v>48.551724137931032</v>
      </c>
      <c r="N26" s="51" t="s">
        <v>229</v>
      </c>
      <c r="O26" s="51" t="s">
        <v>229</v>
      </c>
      <c r="P26" s="4">
        <v>45</v>
      </c>
      <c r="Q26" s="1">
        <v>500</v>
      </c>
      <c r="R26" s="1">
        <v>5500</v>
      </c>
      <c r="S26" s="54" t="s">
        <v>229</v>
      </c>
      <c r="T26" s="1">
        <v>1891</v>
      </c>
      <c r="U26" s="1">
        <v>7891</v>
      </c>
      <c r="V26" s="53" t="s">
        <v>229</v>
      </c>
      <c r="W26" s="53" t="s">
        <v>229</v>
      </c>
      <c r="X26" s="1">
        <v>3901</v>
      </c>
      <c r="Y26" s="37">
        <v>3990</v>
      </c>
      <c r="Z26" s="1">
        <v>7891</v>
      </c>
      <c r="AA26" s="38">
        <v>45.350574712643677</v>
      </c>
      <c r="AB26" s="54" t="s">
        <v>229</v>
      </c>
      <c r="AC26" s="1">
        <v>3097</v>
      </c>
      <c r="AD26" s="1">
        <v>689</v>
      </c>
      <c r="AE26" s="1">
        <v>105</v>
      </c>
      <c r="AF26" s="1">
        <v>10</v>
      </c>
      <c r="AG26" s="1">
        <v>3901</v>
      </c>
      <c r="AH26" s="38">
        <v>22.419540229885058</v>
      </c>
      <c r="AI26" s="55" t="s">
        <v>229</v>
      </c>
      <c r="AJ26" s="55" t="s">
        <v>229</v>
      </c>
      <c r="AK26" s="55" t="s">
        <v>229</v>
      </c>
      <c r="AL26" s="55" t="s">
        <v>229</v>
      </c>
      <c r="AM26" s="14">
        <v>24</v>
      </c>
      <c r="AN26" s="14">
        <v>2200</v>
      </c>
      <c r="AO26" s="18" t="s">
        <v>219</v>
      </c>
      <c r="AP26" s="14">
        <v>14</v>
      </c>
      <c r="AQ26" s="4">
        <v>3000</v>
      </c>
      <c r="AR26" s="4">
        <v>500</v>
      </c>
      <c r="AS26" s="36">
        <v>2.8735632183908044</v>
      </c>
      <c r="AT26" s="31">
        <v>3</v>
      </c>
    </row>
    <row r="27" spans="1:46" s="20" customFormat="1" ht="15.9" customHeight="1" x14ac:dyDescent="0.3">
      <c r="A27" s="34" t="s">
        <v>30</v>
      </c>
      <c r="B27" s="35" t="s">
        <v>31</v>
      </c>
      <c r="C27" s="4">
        <v>294</v>
      </c>
      <c r="D27" s="4">
        <v>1000</v>
      </c>
      <c r="E27" s="4">
        <v>1800</v>
      </c>
      <c r="F27" s="4">
        <v>50</v>
      </c>
      <c r="G27" s="8">
        <v>2850</v>
      </c>
      <c r="H27" s="36">
        <v>9.6938775510204085</v>
      </c>
      <c r="I27" s="57" t="s">
        <v>229</v>
      </c>
      <c r="J27" s="8">
        <v>20</v>
      </c>
      <c r="K27" s="4">
        <v>378</v>
      </c>
      <c r="L27" s="4">
        <v>3993</v>
      </c>
      <c r="M27" s="36">
        <v>13.581632653061224</v>
      </c>
      <c r="N27" s="4">
        <v>136</v>
      </c>
      <c r="O27" s="4">
        <v>34</v>
      </c>
      <c r="P27" s="4">
        <v>16</v>
      </c>
      <c r="Q27" s="1">
        <v>6139</v>
      </c>
      <c r="R27" s="1">
        <v>10000</v>
      </c>
      <c r="S27" s="54" t="s">
        <v>229</v>
      </c>
      <c r="T27" s="54" t="s">
        <v>229</v>
      </c>
      <c r="U27" s="1">
        <v>16139</v>
      </c>
      <c r="V27" s="37">
        <v>6139</v>
      </c>
      <c r="W27" s="53" t="s">
        <v>229</v>
      </c>
      <c r="X27" s="1">
        <v>4763</v>
      </c>
      <c r="Y27" s="37">
        <v>4639</v>
      </c>
      <c r="Z27" s="1">
        <v>15541</v>
      </c>
      <c r="AA27" s="38">
        <v>52.860544217687078</v>
      </c>
      <c r="AB27" s="54" t="s">
        <v>229</v>
      </c>
      <c r="AC27" s="1">
        <v>2538</v>
      </c>
      <c r="AD27" s="1">
        <v>678</v>
      </c>
      <c r="AE27" s="1">
        <v>873</v>
      </c>
      <c r="AF27" s="1">
        <v>674</v>
      </c>
      <c r="AG27" s="1">
        <v>4763</v>
      </c>
      <c r="AH27" s="38">
        <v>16.200680272108844</v>
      </c>
      <c r="AI27" s="55" t="s">
        <v>229</v>
      </c>
      <c r="AJ27" s="2">
        <v>0.25</v>
      </c>
      <c r="AK27" s="55" t="s">
        <v>229</v>
      </c>
      <c r="AL27" s="2">
        <v>0.25</v>
      </c>
      <c r="AM27" s="52" t="s">
        <v>229</v>
      </c>
      <c r="AN27" s="52" t="s">
        <v>229</v>
      </c>
      <c r="AO27" s="18" t="s">
        <v>221</v>
      </c>
      <c r="AP27" s="14">
        <v>10</v>
      </c>
      <c r="AQ27" s="4">
        <v>768</v>
      </c>
      <c r="AR27" s="51" t="s">
        <v>229</v>
      </c>
      <c r="AS27" s="58" t="s">
        <v>229</v>
      </c>
      <c r="AT27" s="31">
        <v>3</v>
      </c>
    </row>
    <row r="28" spans="1:46" s="20" customFormat="1" ht="15.9" customHeight="1" x14ac:dyDescent="0.3">
      <c r="A28" s="34" t="s">
        <v>141</v>
      </c>
      <c r="B28" s="35" t="s">
        <v>33</v>
      </c>
      <c r="C28" s="4">
        <v>72361</v>
      </c>
      <c r="D28" s="4">
        <v>392276</v>
      </c>
      <c r="E28" s="51" t="s">
        <v>229</v>
      </c>
      <c r="F28" s="4">
        <v>96077</v>
      </c>
      <c r="G28" s="8">
        <v>488353</v>
      </c>
      <c r="H28" s="36">
        <v>6.7488426085874984</v>
      </c>
      <c r="I28" s="8">
        <v>2328</v>
      </c>
      <c r="J28" s="8">
        <v>1863</v>
      </c>
      <c r="K28" s="4">
        <v>9744</v>
      </c>
      <c r="L28" s="4">
        <v>181175</v>
      </c>
      <c r="M28" s="36">
        <v>2.5037658407153023</v>
      </c>
      <c r="N28" s="4">
        <v>7296</v>
      </c>
      <c r="O28" s="4">
        <v>1864</v>
      </c>
      <c r="P28" s="4">
        <v>453</v>
      </c>
      <c r="Q28" s="1">
        <v>1617120</v>
      </c>
      <c r="R28" s="1">
        <v>50673</v>
      </c>
      <c r="S28" s="1">
        <v>23675</v>
      </c>
      <c r="T28" s="54" t="s">
        <v>229</v>
      </c>
      <c r="U28" s="1">
        <v>1691468</v>
      </c>
      <c r="V28" s="1">
        <v>935394</v>
      </c>
      <c r="W28" s="1">
        <v>176342</v>
      </c>
      <c r="X28" s="1">
        <v>214272</v>
      </c>
      <c r="Y28" s="1">
        <v>266251</v>
      </c>
      <c r="Z28" s="1">
        <v>1592259</v>
      </c>
      <c r="AA28" s="38">
        <v>22.00438081286881</v>
      </c>
      <c r="AB28" s="54" t="s">
        <v>229</v>
      </c>
      <c r="AC28" s="1">
        <v>149904</v>
      </c>
      <c r="AD28" s="1">
        <v>33590</v>
      </c>
      <c r="AE28" s="1">
        <v>17593</v>
      </c>
      <c r="AF28" s="1">
        <v>13185</v>
      </c>
      <c r="AG28" s="1">
        <v>214272</v>
      </c>
      <c r="AH28" s="38">
        <v>2.9611531073368251</v>
      </c>
      <c r="AI28" s="2">
        <v>8</v>
      </c>
      <c r="AJ28" s="2">
        <v>9.4</v>
      </c>
      <c r="AK28" s="2">
        <v>16.3</v>
      </c>
      <c r="AL28" s="2">
        <v>25.700000000000003</v>
      </c>
      <c r="AM28" s="14">
        <v>30</v>
      </c>
      <c r="AN28" s="14">
        <v>1314</v>
      </c>
      <c r="AO28" s="18" t="s">
        <v>221</v>
      </c>
      <c r="AP28" s="14">
        <v>60</v>
      </c>
      <c r="AQ28" s="4">
        <v>256568</v>
      </c>
      <c r="AR28" s="4">
        <v>59644</v>
      </c>
      <c r="AS28" s="36">
        <v>0.82425616008623426</v>
      </c>
      <c r="AT28" s="31">
        <v>682</v>
      </c>
    </row>
    <row r="29" spans="1:46" s="20" customFormat="1" ht="15.9" customHeight="1" x14ac:dyDescent="0.3">
      <c r="A29" s="34" t="s">
        <v>208</v>
      </c>
      <c r="B29" s="35" t="s">
        <v>207</v>
      </c>
      <c r="C29" s="4">
        <v>642</v>
      </c>
      <c r="D29" s="51" t="s">
        <v>229</v>
      </c>
      <c r="E29" s="51" t="s">
        <v>229</v>
      </c>
      <c r="F29" s="51" t="s">
        <v>229</v>
      </c>
      <c r="G29" s="57" t="s">
        <v>229</v>
      </c>
      <c r="H29" s="58" t="s">
        <v>229</v>
      </c>
      <c r="I29" s="57" t="s">
        <v>229</v>
      </c>
      <c r="J29" s="57" t="s">
        <v>229</v>
      </c>
      <c r="K29" s="51" t="s">
        <v>229</v>
      </c>
      <c r="L29" s="51" t="s">
        <v>229</v>
      </c>
      <c r="M29" s="58" t="s">
        <v>229</v>
      </c>
      <c r="N29" s="51" t="s">
        <v>229</v>
      </c>
      <c r="O29" s="51" t="s">
        <v>229</v>
      </c>
      <c r="P29" s="4">
        <v>10</v>
      </c>
      <c r="Q29" s="1">
        <v>1090</v>
      </c>
      <c r="R29" s="1">
        <v>5000</v>
      </c>
      <c r="S29" s="54" t="s">
        <v>229</v>
      </c>
      <c r="T29" s="54" t="s">
        <v>229</v>
      </c>
      <c r="U29" s="1">
        <v>6090</v>
      </c>
      <c r="V29" s="1">
        <v>4396</v>
      </c>
      <c r="W29" s="54" t="s">
        <v>229</v>
      </c>
      <c r="X29" s="1">
        <v>650</v>
      </c>
      <c r="Y29" s="1">
        <v>1044</v>
      </c>
      <c r="Z29" s="1">
        <v>6090</v>
      </c>
      <c r="AA29" s="38">
        <v>9.4859813084112155</v>
      </c>
      <c r="AB29" s="54" t="s">
        <v>229</v>
      </c>
      <c r="AC29" s="1">
        <v>253</v>
      </c>
      <c r="AD29" s="1">
        <v>397</v>
      </c>
      <c r="AE29" s="54" t="s">
        <v>229</v>
      </c>
      <c r="AF29" s="54" t="s">
        <v>229</v>
      </c>
      <c r="AG29" s="1">
        <v>650</v>
      </c>
      <c r="AH29" s="38">
        <v>1.0124610591900312</v>
      </c>
      <c r="AI29" s="55" t="s">
        <v>229</v>
      </c>
      <c r="AJ29" s="2">
        <v>0.25</v>
      </c>
      <c r="AK29" s="55" t="s">
        <v>229</v>
      </c>
      <c r="AL29" s="2">
        <v>0.25</v>
      </c>
      <c r="AM29" s="52" t="s">
        <v>229</v>
      </c>
      <c r="AN29" s="52" t="s">
        <v>229</v>
      </c>
      <c r="AO29" s="18" t="s">
        <v>221</v>
      </c>
      <c r="AP29" s="14">
        <v>10</v>
      </c>
      <c r="AQ29" s="4">
        <v>260</v>
      </c>
      <c r="AR29" s="51" t="s">
        <v>229</v>
      </c>
      <c r="AS29" s="58" t="s">
        <v>229</v>
      </c>
      <c r="AT29" s="31">
        <v>2</v>
      </c>
    </row>
    <row r="30" spans="1:46" s="20" customFormat="1" ht="15.9" customHeight="1" x14ac:dyDescent="0.3">
      <c r="A30" s="34" t="s">
        <v>34</v>
      </c>
      <c r="B30" s="35" t="s">
        <v>35</v>
      </c>
      <c r="C30" s="4">
        <v>928</v>
      </c>
      <c r="D30" s="4">
        <v>553</v>
      </c>
      <c r="E30" s="4">
        <v>389</v>
      </c>
      <c r="F30" s="4">
        <v>75</v>
      </c>
      <c r="G30" s="8">
        <v>1017</v>
      </c>
      <c r="H30" s="36">
        <v>1.0959051724137931</v>
      </c>
      <c r="I30" s="57" t="s">
        <v>229</v>
      </c>
      <c r="J30" s="8">
        <v>20</v>
      </c>
      <c r="K30" s="4">
        <v>587</v>
      </c>
      <c r="L30" s="4">
        <v>7500</v>
      </c>
      <c r="M30" s="36">
        <v>8.0818965517241388</v>
      </c>
      <c r="N30" s="4">
        <v>60</v>
      </c>
      <c r="O30" s="51" t="s">
        <v>229</v>
      </c>
      <c r="P30" s="51" t="s">
        <v>229</v>
      </c>
      <c r="Q30" s="1">
        <v>2700</v>
      </c>
      <c r="R30" s="1">
        <v>7700</v>
      </c>
      <c r="S30" s="54" t="s">
        <v>229</v>
      </c>
      <c r="T30" s="54" t="s">
        <v>229</v>
      </c>
      <c r="U30" s="1">
        <v>10400</v>
      </c>
      <c r="V30" s="37">
        <v>6091</v>
      </c>
      <c r="W30" s="37">
        <v>707</v>
      </c>
      <c r="X30" s="1">
        <v>910</v>
      </c>
      <c r="Y30" s="37">
        <v>78</v>
      </c>
      <c r="Z30" s="1">
        <v>7786</v>
      </c>
      <c r="AA30" s="38">
        <v>8.3900862068965516</v>
      </c>
      <c r="AB30" s="54" t="s">
        <v>229</v>
      </c>
      <c r="AC30" s="1">
        <v>817</v>
      </c>
      <c r="AD30" s="54" t="s">
        <v>229</v>
      </c>
      <c r="AE30" s="54" t="s">
        <v>229</v>
      </c>
      <c r="AF30" s="1">
        <v>93</v>
      </c>
      <c r="AG30" s="1">
        <v>910</v>
      </c>
      <c r="AH30" s="38">
        <v>0.9806034482758621</v>
      </c>
      <c r="AI30" s="55" t="s">
        <v>229</v>
      </c>
      <c r="AJ30" s="2">
        <v>0.25</v>
      </c>
      <c r="AK30" s="55" t="s">
        <v>229</v>
      </c>
      <c r="AL30" s="2">
        <v>0.25</v>
      </c>
      <c r="AM30" s="14">
        <v>4</v>
      </c>
      <c r="AN30" s="14">
        <v>40</v>
      </c>
      <c r="AO30" s="18" t="s">
        <v>219</v>
      </c>
      <c r="AP30" s="14">
        <v>10</v>
      </c>
      <c r="AQ30" s="4">
        <v>1040</v>
      </c>
      <c r="AR30" s="4">
        <v>52</v>
      </c>
      <c r="AS30" s="36">
        <v>5.6034482758620691E-2</v>
      </c>
      <c r="AT30" s="31">
        <v>2</v>
      </c>
    </row>
    <row r="31" spans="1:46" s="20" customFormat="1" ht="15.9" customHeight="1" x14ac:dyDescent="0.3">
      <c r="A31" s="34" t="s">
        <v>168</v>
      </c>
      <c r="B31" s="35" t="s">
        <v>183</v>
      </c>
      <c r="C31" s="4">
        <v>520</v>
      </c>
      <c r="D31" s="4">
        <v>1000</v>
      </c>
      <c r="E31" s="4">
        <v>1267</v>
      </c>
      <c r="F31" s="4">
        <v>16</v>
      </c>
      <c r="G31" s="8">
        <v>2283</v>
      </c>
      <c r="H31" s="36">
        <v>4.3903846153846153</v>
      </c>
      <c r="I31" s="57" t="s">
        <v>229</v>
      </c>
      <c r="J31" s="57" t="s">
        <v>229</v>
      </c>
      <c r="K31" s="4">
        <v>83</v>
      </c>
      <c r="L31" s="4">
        <v>2283</v>
      </c>
      <c r="M31" s="36">
        <v>4.3903846153846153</v>
      </c>
      <c r="N31" s="51" t="s">
        <v>229</v>
      </c>
      <c r="O31" s="51" t="s">
        <v>229</v>
      </c>
      <c r="P31" s="4">
        <v>17</v>
      </c>
      <c r="Q31" s="1">
        <v>4983</v>
      </c>
      <c r="R31" s="1">
        <v>10000</v>
      </c>
      <c r="S31" s="54" t="s">
        <v>229</v>
      </c>
      <c r="T31" s="54" t="s">
        <v>229</v>
      </c>
      <c r="U31" s="1">
        <v>14983</v>
      </c>
      <c r="V31" s="37">
        <v>8235</v>
      </c>
      <c r="W31" s="37">
        <v>416</v>
      </c>
      <c r="X31" s="1">
        <v>1574</v>
      </c>
      <c r="Y31" s="37">
        <v>4222</v>
      </c>
      <c r="Z31" s="1">
        <v>14447</v>
      </c>
      <c r="AA31" s="38">
        <v>27.782692307692308</v>
      </c>
      <c r="AB31" s="54" t="s">
        <v>229</v>
      </c>
      <c r="AC31" s="1">
        <v>1507</v>
      </c>
      <c r="AD31" s="1">
        <v>67</v>
      </c>
      <c r="AE31" s="54" t="s">
        <v>229</v>
      </c>
      <c r="AF31" s="54" t="s">
        <v>229</v>
      </c>
      <c r="AG31" s="1">
        <v>1574</v>
      </c>
      <c r="AH31" s="38">
        <v>3.0269230769230768</v>
      </c>
      <c r="AI31" s="55" t="s">
        <v>229</v>
      </c>
      <c r="AJ31" s="2">
        <v>0.5</v>
      </c>
      <c r="AK31" s="55" t="s">
        <v>229</v>
      </c>
      <c r="AL31" s="2">
        <v>0.5</v>
      </c>
      <c r="AM31" s="52" t="s">
        <v>229</v>
      </c>
      <c r="AN31" s="52" t="s">
        <v>229</v>
      </c>
      <c r="AO31" s="18" t="s">
        <v>219</v>
      </c>
      <c r="AP31" s="14">
        <v>20</v>
      </c>
      <c r="AQ31" s="4">
        <v>960</v>
      </c>
      <c r="AR31" s="4">
        <v>960</v>
      </c>
      <c r="AS31" s="36">
        <v>1.8461538461538463</v>
      </c>
      <c r="AT31" s="56" t="s">
        <v>229</v>
      </c>
    </row>
    <row r="32" spans="1:46" s="20" customFormat="1" ht="15.9" customHeight="1" x14ac:dyDescent="0.3">
      <c r="A32" s="34" t="s">
        <v>36</v>
      </c>
      <c r="B32" s="35" t="s">
        <v>37</v>
      </c>
      <c r="C32" s="4">
        <v>1500</v>
      </c>
      <c r="D32" s="4">
        <v>4234</v>
      </c>
      <c r="E32" s="4">
        <v>3967</v>
      </c>
      <c r="F32" s="4">
        <v>1711</v>
      </c>
      <c r="G32" s="8">
        <v>9912</v>
      </c>
      <c r="H32" s="36">
        <v>6.6079999999999997</v>
      </c>
      <c r="I32" s="57" t="s">
        <v>229</v>
      </c>
      <c r="J32" s="8">
        <v>10</v>
      </c>
      <c r="K32" s="4">
        <v>701</v>
      </c>
      <c r="L32" s="4">
        <v>15454</v>
      </c>
      <c r="M32" s="36">
        <v>10.302666666666667</v>
      </c>
      <c r="N32" s="4">
        <v>82</v>
      </c>
      <c r="O32" s="4">
        <v>137</v>
      </c>
      <c r="P32" s="4">
        <v>48</v>
      </c>
      <c r="Q32" s="1">
        <v>13926</v>
      </c>
      <c r="R32" s="1">
        <v>10000</v>
      </c>
      <c r="S32" s="54" t="s">
        <v>229</v>
      </c>
      <c r="T32" s="1">
        <v>14339</v>
      </c>
      <c r="U32" s="1">
        <v>38265</v>
      </c>
      <c r="V32" s="37">
        <v>11886</v>
      </c>
      <c r="W32" s="37">
        <v>2154</v>
      </c>
      <c r="X32" s="1">
        <v>7983</v>
      </c>
      <c r="Y32" s="37">
        <v>16242</v>
      </c>
      <c r="Z32" s="1">
        <v>38265</v>
      </c>
      <c r="AA32" s="38">
        <v>25.51</v>
      </c>
      <c r="AB32" s="54" t="s">
        <v>229</v>
      </c>
      <c r="AC32" s="1">
        <v>6196</v>
      </c>
      <c r="AD32" s="1">
        <v>566</v>
      </c>
      <c r="AE32" s="1">
        <v>1221</v>
      </c>
      <c r="AF32" s="54" t="s">
        <v>229</v>
      </c>
      <c r="AG32" s="1">
        <v>7983</v>
      </c>
      <c r="AH32" s="38">
        <v>5.3220000000000001</v>
      </c>
      <c r="AI32" s="55" t="s">
        <v>229</v>
      </c>
      <c r="AJ32" s="2">
        <v>0.5</v>
      </c>
      <c r="AK32" s="2">
        <v>0.35</v>
      </c>
      <c r="AL32" s="2">
        <v>0.85</v>
      </c>
      <c r="AM32" s="14">
        <v>6</v>
      </c>
      <c r="AN32" s="14">
        <v>456</v>
      </c>
      <c r="AO32" s="18" t="s">
        <v>219</v>
      </c>
      <c r="AP32" s="14">
        <v>30</v>
      </c>
      <c r="AQ32" s="4">
        <v>2600</v>
      </c>
      <c r="AR32" s="4">
        <v>520</v>
      </c>
      <c r="AS32" s="36">
        <v>0.34666666666666668</v>
      </c>
      <c r="AT32" s="31">
        <v>2</v>
      </c>
    </row>
    <row r="33" spans="1:47" s="20" customFormat="1" ht="15.9" customHeight="1" x14ac:dyDescent="0.3">
      <c r="A33" s="34" t="s">
        <v>38</v>
      </c>
      <c r="B33" s="35" t="s">
        <v>39</v>
      </c>
      <c r="C33" s="4">
        <v>200</v>
      </c>
      <c r="D33" s="4">
        <v>1950</v>
      </c>
      <c r="E33" s="4">
        <v>3420</v>
      </c>
      <c r="F33" s="4">
        <v>390</v>
      </c>
      <c r="G33" s="8">
        <v>5760</v>
      </c>
      <c r="H33" s="36">
        <v>28.8</v>
      </c>
      <c r="I33" s="57" t="s">
        <v>229</v>
      </c>
      <c r="J33" s="8">
        <v>140</v>
      </c>
      <c r="K33" s="4">
        <v>550</v>
      </c>
      <c r="L33" s="4">
        <v>5500</v>
      </c>
      <c r="M33" s="36">
        <v>27.5</v>
      </c>
      <c r="N33" s="4">
        <v>18</v>
      </c>
      <c r="O33" s="4">
        <v>15</v>
      </c>
      <c r="P33" s="4">
        <v>20</v>
      </c>
      <c r="Q33" s="1">
        <v>5997</v>
      </c>
      <c r="R33" s="1">
        <v>7500</v>
      </c>
      <c r="S33" s="54" t="s">
        <v>229</v>
      </c>
      <c r="T33" s="1">
        <v>1848</v>
      </c>
      <c r="U33" s="1">
        <v>15345</v>
      </c>
      <c r="V33" s="37">
        <v>3343</v>
      </c>
      <c r="W33" s="53" t="s">
        <v>229</v>
      </c>
      <c r="X33" s="1">
        <v>8004</v>
      </c>
      <c r="Y33" s="37">
        <v>3998</v>
      </c>
      <c r="Z33" s="1">
        <v>15345</v>
      </c>
      <c r="AA33" s="38">
        <v>76.724999999999994</v>
      </c>
      <c r="AB33" s="54" t="s">
        <v>229</v>
      </c>
      <c r="AC33" s="1">
        <v>7637</v>
      </c>
      <c r="AD33" s="1">
        <v>367</v>
      </c>
      <c r="AE33" s="54" t="s">
        <v>229</v>
      </c>
      <c r="AF33" s="54" t="s">
        <v>229</v>
      </c>
      <c r="AG33" s="1">
        <v>8004</v>
      </c>
      <c r="AH33" s="38">
        <v>40.020000000000003</v>
      </c>
      <c r="AI33" s="55" t="s">
        <v>229</v>
      </c>
      <c r="AJ33" s="2">
        <v>0.25</v>
      </c>
      <c r="AK33" s="55" t="s">
        <v>229</v>
      </c>
      <c r="AL33" s="2">
        <v>0.25</v>
      </c>
      <c r="AM33" s="14">
        <v>15</v>
      </c>
      <c r="AN33" s="14">
        <v>1600</v>
      </c>
      <c r="AO33" s="18" t="s">
        <v>219</v>
      </c>
      <c r="AP33" s="14">
        <v>10</v>
      </c>
      <c r="AQ33" s="4">
        <v>1900</v>
      </c>
      <c r="AR33" s="4">
        <v>500</v>
      </c>
      <c r="AS33" s="36">
        <v>2.5</v>
      </c>
      <c r="AT33" s="31">
        <v>2</v>
      </c>
    </row>
    <row r="34" spans="1:47" s="20" customFormat="1" ht="15.9" customHeight="1" x14ac:dyDescent="0.3">
      <c r="A34" s="34" t="s">
        <v>40</v>
      </c>
      <c r="B34" s="35" t="s">
        <v>41</v>
      </c>
      <c r="C34" s="4">
        <v>2845</v>
      </c>
      <c r="D34" s="4">
        <v>13611</v>
      </c>
      <c r="E34" s="4">
        <v>15610</v>
      </c>
      <c r="F34" s="4">
        <v>6726</v>
      </c>
      <c r="G34" s="8">
        <v>35947</v>
      </c>
      <c r="H34" s="36">
        <v>12.635149384885764</v>
      </c>
      <c r="I34" s="8">
        <v>321</v>
      </c>
      <c r="J34" s="8">
        <v>1004</v>
      </c>
      <c r="K34" s="4">
        <v>1068</v>
      </c>
      <c r="L34" s="4">
        <v>13600</v>
      </c>
      <c r="M34" s="36">
        <v>4.780316344463972</v>
      </c>
      <c r="N34" s="4">
        <v>546</v>
      </c>
      <c r="O34" s="4">
        <v>79</v>
      </c>
      <c r="P34" s="4">
        <v>71</v>
      </c>
      <c r="Q34" s="1">
        <v>74633</v>
      </c>
      <c r="R34" s="1">
        <v>10000</v>
      </c>
      <c r="S34" s="1">
        <v>6313</v>
      </c>
      <c r="T34" s="1">
        <v>6300</v>
      </c>
      <c r="U34" s="1">
        <v>97246</v>
      </c>
      <c r="V34" s="1">
        <v>41082</v>
      </c>
      <c r="W34" s="1">
        <v>17380</v>
      </c>
      <c r="X34" s="1">
        <v>15284</v>
      </c>
      <c r="Y34" s="1">
        <v>18676</v>
      </c>
      <c r="Z34" s="1">
        <v>92422</v>
      </c>
      <c r="AA34" s="38">
        <v>32.485764499121267</v>
      </c>
      <c r="AB34" s="54" t="s">
        <v>229</v>
      </c>
      <c r="AC34" s="1">
        <v>11947</v>
      </c>
      <c r="AD34" s="1">
        <v>1507</v>
      </c>
      <c r="AE34" s="1">
        <v>1585</v>
      </c>
      <c r="AF34" s="1">
        <v>245</v>
      </c>
      <c r="AG34" s="1">
        <v>15284</v>
      </c>
      <c r="AH34" s="38">
        <v>5.3722319859402461</v>
      </c>
      <c r="AI34" s="55" t="s">
        <v>229</v>
      </c>
      <c r="AJ34" s="2">
        <v>1</v>
      </c>
      <c r="AK34" s="2">
        <v>0.75</v>
      </c>
      <c r="AL34" s="2">
        <v>1.75</v>
      </c>
      <c r="AM34" s="14">
        <v>75</v>
      </c>
      <c r="AN34" s="14">
        <v>957</v>
      </c>
      <c r="AO34" s="18" t="s">
        <v>221</v>
      </c>
      <c r="AP34" s="14">
        <v>46</v>
      </c>
      <c r="AQ34" s="4">
        <v>30004</v>
      </c>
      <c r="AR34" s="4">
        <v>1820</v>
      </c>
      <c r="AS34" s="36">
        <v>0.63971880492091393</v>
      </c>
      <c r="AT34" s="31">
        <v>147</v>
      </c>
    </row>
    <row r="35" spans="1:47" s="20" customFormat="1" ht="15.9" customHeight="1" x14ac:dyDescent="0.3">
      <c r="A35" s="34" t="s">
        <v>42</v>
      </c>
      <c r="B35" s="35" t="s">
        <v>43</v>
      </c>
      <c r="C35" s="4">
        <v>1000</v>
      </c>
      <c r="D35" s="4">
        <v>20903</v>
      </c>
      <c r="E35" s="4">
        <v>37404</v>
      </c>
      <c r="F35" s="4">
        <v>3044</v>
      </c>
      <c r="G35" s="8">
        <v>61351</v>
      </c>
      <c r="H35" s="36">
        <v>61.350999999999999</v>
      </c>
      <c r="I35" s="8">
        <v>25</v>
      </c>
      <c r="J35" s="8">
        <v>141</v>
      </c>
      <c r="K35" s="4">
        <v>1047</v>
      </c>
      <c r="L35" s="4">
        <v>16228</v>
      </c>
      <c r="M35" s="36">
        <v>16.228000000000002</v>
      </c>
      <c r="N35" s="4">
        <v>417</v>
      </c>
      <c r="O35" s="4">
        <v>136</v>
      </c>
      <c r="P35" s="4">
        <v>71</v>
      </c>
      <c r="Q35" s="1">
        <v>6963</v>
      </c>
      <c r="R35" s="1">
        <v>7000</v>
      </c>
      <c r="S35" s="54" t="s">
        <v>229</v>
      </c>
      <c r="T35" s="1">
        <v>2234</v>
      </c>
      <c r="U35" s="1">
        <v>16197</v>
      </c>
      <c r="V35" s="37">
        <v>7116</v>
      </c>
      <c r="W35" s="53" t="s">
        <v>229</v>
      </c>
      <c r="X35" s="1">
        <v>5434</v>
      </c>
      <c r="Y35" s="37">
        <v>2719</v>
      </c>
      <c r="Z35" s="1">
        <v>15269</v>
      </c>
      <c r="AA35" s="38">
        <v>15.269</v>
      </c>
      <c r="AB35" s="54" t="s">
        <v>229</v>
      </c>
      <c r="AC35" s="1">
        <v>3589</v>
      </c>
      <c r="AD35" s="1">
        <v>955</v>
      </c>
      <c r="AE35" s="1">
        <v>372</v>
      </c>
      <c r="AF35" s="1">
        <v>518</v>
      </c>
      <c r="AG35" s="1">
        <v>5434</v>
      </c>
      <c r="AH35" s="38">
        <v>5.4340000000000002</v>
      </c>
      <c r="AI35" s="55" t="s">
        <v>229</v>
      </c>
      <c r="AJ35" s="55" t="s">
        <v>229</v>
      </c>
      <c r="AK35" s="2">
        <v>1.5</v>
      </c>
      <c r="AL35" s="2">
        <v>1.5</v>
      </c>
      <c r="AM35" s="14">
        <v>4</v>
      </c>
      <c r="AN35" s="14">
        <v>350</v>
      </c>
      <c r="AO35" s="18" t="s">
        <v>219</v>
      </c>
      <c r="AP35" s="14">
        <v>47</v>
      </c>
      <c r="AQ35" s="4">
        <v>15080</v>
      </c>
      <c r="AR35" s="4">
        <v>2080</v>
      </c>
      <c r="AS35" s="36">
        <v>2.08</v>
      </c>
      <c r="AT35" s="31">
        <v>8</v>
      </c>
    </row>
    <row r="36" spans="1:47" s="20" customFormat="1" ht="15.9" customHeight="1" x14ac:dyDescent="0.3">
      <c r="A36" s="34" t="s">
        <v>44</v>
      </c>
      <c r="B36" s="35" t="s">
        <v>45</v>
      </c>
      <c r="C36" s="4">
        <v>150</v>
      </c>
      <c r="D36" s="4">
        <v>3000</v>
      </c>
      <c r="E36" s="4">
        <v>5000</v>
      </c>
      <c r="F36" s="4">
        <v>1500</v>
      </c>
      <c r="G36" s="8">
        <v>9500</v>
      </c>
      <c r="H36" s="36">
        <v>63.333333333333336</v>
      </c>
      <c r="I36" s="57" t="s">
        <v>229</v>
      </c>
      <c r="J36" s="8">
        <v>63</v>
      </c>
      <c r="K36" s="4">
        <v>3620</v>
      </c>
      <c r="L36" s="4">
        <v>8160</v>
      </c>
      <c r="M36" s="36">
        <v>54.4</v>
      </c>
      <c r="N36" s="4">
        <v>177</v>
      </c>
      <c r="O36" s="4">
        <v>1</v>
      </c>
      <c r="P36" s="4">
        <v>4</v>
      </c>
      <c r="Q36" s="1">
        <v>2800</v>
      </c>
      <c r="R36" s="1">
        <v>8900</v>
      </c>
      <c r="S36" s="54" t="s">
        <v>229</v>
      </c>
      <c r="T36" s="1">
        <v>1170</v>
      </c>
      <c r="U36" s="1">
        <v>12870</v>
      </c>
      <c r="V36" s="37">
        <v>1800</v>
      </c>
      <c r="W36" s="53" t="s">
        <v>229</v>
      </c>
      <c r="X36" s="1">
        <v>6258</v>
      </c>
      <c r="Y36" s="37">
        <v>3475</v>
      </c>
      <c r="Z36" s="1">
        <v>11533</v>
      </c>
      <c r="AA36" s="38">
        <v>76.88666666666667</v>
      </c>
      <c r="AB36" s="54" t="s">
        <v>229</v>
      </c>
      <c r="AC36" s="1">
        <v>5657</v>
      </c>
      <c r="AD36" s="1">
        <v>94</v>
      </c>
      <c r="AE36" s="1">
        <v>507</v>
      </c>
      <c r="AF36" s="54" t="s">
        <v>229</v>
      </c>
      <c r="AG36" s="1">
        <v>6258</v>
      </c>
      <c r="AH36" s="38">
        <v>41.72</v>
      </c>
      <c r="AI36" s="55" t="s">
        <v>229</v>
      </c>
      <c r="AJ36" s="2">
        <v>0.6</v>
      </c>
      <c r="AK36" s="55" t="s">
        <v>229</v>
      </c>
      <c r="AL36" s="2">
        <v>0.6</v>
      </c>
      <c r="AM36" s="14">
        <v>11</v>
      </c>
      <c r="AN36" s="14">
        <v>3533</v>
      </c>
      <c r="AO36" s="18" t="s">
        <v>219</v>
      </c>
      <c r="AP36" s="14">
        <v>24</v>
      </c>
      <c r="AQ36" s="4">
        <v>5512</v>
      </c>
      <c r="AR36" s="4">
        <v>3120</v>
      </c>
      <c r="AS36" s="36">
        <v>20.8</v>
      </c>
      <c r="AT36" s="31">
        <v>9</v>
      </c>
    </row>
    <row r="37" spans="1:47" s="20" customFormat="1" ht="15.9" customHeight="1" x14ac:dyDescent="0.3">
      <c r="A37" s="34" t="s">
        <v>46</v>
      </c>
      <c r="B37" s="35" t="s">
        <v>47</v>
      </c>
      <c r="C37" s="4">
        <v>11381</v>
      </c>
      <c r="D37" s="4">
        <v>35016</v>
      </c>
      <c r="E37" s="4">
        <v>25731</v>
      </c>
      <c r="F37" s="4">
        <v>7614</v>
      </c>
      <c r="G37" s="8">
        <v>68361</v>
      </c>
      <c r="H37" s="36">
        <v>6.0065899305860642</v>
      </c>
      <c r="I37" s="8">
        <v>118</v>
      </c>
      <c r="J37" s="8">
        <v>563</v>
      </c>
      <c r="K37" s="4">
        <v>1570</v>
      </c>
      <c r="L37" s="4">
        <v>20053</v>
      </c>
      <c r="M37" s="36">
        <v>1.7619717072313505</v>
      </c>
      <c r="N37" s="4">
        <v>201</v>
      </c>
      <c r="O37" s="4">
        <v>238</v>
      </c>
      <c r="P37" s="4">
        <v>124</v>
      </c>
      <c r="Q37" s="1">
        <v>238738</v>
      </c>
      <c r="R37" s="1">
        <v>15000</v>
      </c>
      <c r="S37" s="54" t="s">
        <v>229</v>
      </c>
      <c r="T37" s="1">
        <v>9219</v>
      </c>
      <c r="U37" s="1">
        <v>262957</v>
      </c>
      <c r="V37" s="1">
        <v>120696</v>
      </c>
      <c r="W37" s="1">
        <v>52810</v>
      </c>
      <c r="X37" s="1">
        <v>30018</v>
      </c>
      <c r="Y37" s="1">
        <v>59433</v>
      </c>
      <c r="Z37" s="1">
        <v>262957</v>
      </c>
      <c r="AA37" s="38">
        <v>23.104911694930145</v>
      </c>
      <c r="AB37" s="54" t="s">
        <v>229</v>
      </c>
      <c r="AC37" s="1">
        <v>21280</v>
      </c>
      <c r="AD37" s="1">
        <v>3855</v>
      </c>
      <c r="AE37" s="1">
        <v>803</v>
      </c>
      <c r="AF37" s="1">
        <v>4080</v>
      </c>
      <c r="AG37" s="1">
        <v>30018</v>
      </c>
      <c r="AH37" s="38">
        <v>2.6375538177664528</v>
      </c>
      <c r="AI37" s="2">
        <v>1</v>
      </c>
      <c r="AJ37" s="2">
        <v>1</v>
      </c>
      <c r="AK37" s="2">
        <v>3.75</v>
      </c>
      <c r="AL37" s="2">
        <v>4.75</v>
      </c>
      <c r="AM37" s="52" t="s">
        <v>229</v>
      </c>
      <c r="AN37" s="14">
        <v>155</v>
      </c>
      <c r="AO37" s="18" t="s">
        <v>221</v>
      </c>
      <c r="AP37" s="14">
        <v>51</v>
      </c>
      <c r="AQ37" s="4">
        <v>40144</v>
      </c>
      <c r="AR37" s="51" t="s">
        <v>229</v>
      </c>
      <c r="AS37" s="58" t="s">
        <v>229</v>
      </c>
      <c r="AT37" s="31">
        <v>2</v>
      </c>
    </row>
    <row r="38" spans="1:47" s="20" customFormat="1" ht="15.9" customHeight="1" x14ac:dyDescent="0.3">
      <c r="A38" s="34" t="s">
        <v>48</v>
      </c>
      <c r="B38" s="35" t="s">
        <v>49</v>
      </c>
      <c r="C38" s="4">
        <v>257</v>
      </c>
      <c r="D38" s="4">
        <v>864</v>
      </c>
      <c r="E38" s="4">
        <v>560</v>
      </c>
      <c r="F38" s="4">
        <v>118</v>
      </c>
      <c r="G38" s="8">
        <v>1542</v>
      </c>
      <c r="H38" s="36">
        <v>6</v>
      </c>
      <c r="I38" s="57" t="s">
        <v>229</v>
      </c>
      <c r="J38" s="8">
        <v>36</v>
      </c>
      <c r="K38" s="4">
        <v>2350</v>
      </c>
      <c r="L38" s="4">
        <v>3300</v>
      </c>
      <c r="M38" s="36">
        <v>12.840466926070039</v>
      </c>
      <c r="N38" s="4">
        <v>10</v>
      </c>
      <c r="O38" s="51" t="s">
        <v>229</v>
      </c>
      <c r="P38" s="4">
        <v>15</v>
      </c>
      <c r="Q38" s="54" t="s">
        <v>229</v>
      </c>
      <c r="R38" s="1">
        <v>5300</v>
      </c>
      <c r="S38" s="54" t="s">
        <v>229</v>
      </c>
      <c r="T38" s="1">
        <v>429</v>
      </c>
      <c r="U38" s="1">
        <v>5729</v>
      </c>
      <c r="V38" s="53" t="s">
        <v>229</v>
      </c>
      <c r="W38" s="53" t="s">
        <v>229</v>
      </c>
      <c r="X38" s="1">
        <v>1525</v>
      </c>
      <c r="Y38" s="37">
        <v>4204</v>
      </c>
      <c r="Z38" s="1">
        <v>5729</v>
      </c>
      <c r="AA38" s="38">
        <v>22.291828793774318</v>
      </c>
      <c r="AB38" s="54" t="s">
        <v>229</v>
      </c>
      <c r="AC38" s="1">
        <v>1331</v>
      </c>
      <c r="AD38" s="1">
        <v>194</v>
      </c>
      <c r="AE38" s="54" t="s">
        <v>229</v>
      </c>
      <c r="AF38" s="54" t="s">
        <v>229</v>
      </c>
      <c r="AG38" s="1">
        <v>1525</v>
      </c>
      <c r="AH38" s="38">
        <v>5.9338521400778212</v>
      </c>
      <c r="AI38" s="55" t="s">
        <v>229</v>
      </c>
      <c r="AJ38" s="55" t="s">
        <v>229</v>
      </c>
      <c r="AK38" s="55" t="s">
        <v>229</v>
      </c>
      <c r="AL38" s="55" t="s">
        <v>229</v>
      </c>
      <c r="AM38" s="14">
        <v>7</v>
      </c>
      <c r="AN38" s="14">
        <v>936</v>
      </c>
      <c r="AO38" s="18" t="s">
        <v>219</v>
      </c>
      <c r="AP38" s="14">
        <v>18</v>
      </c>
      <c r="AQ38" s="4">
        <v>2340</v>
      </c>
      <c r="AR38" s="4">
        <v>1040</v>
      </c>
      <c r="AS38" s="36">
        <v>4.0466926070038909</v>
      </c>
      <c r="AT38" s="31">
        <v>2</v>
      </c>
    </row>
    <row r="39" spans="1:47" s="20" customFormat="1" ht="15.9" customHeight="1" x14ac:dyDescent="0.3">
      <c r="A39" s="34" t="s">
        <v>184</v>
      </c>
      <c r="B39" s="35" t="s">
        <v>185</v>
      </c>
      <c r="C39" s="4">
        <v>100</v>
      </c>
      <c r="D39" s="4">
        <v>780</v>
      </c>
      <c r="E39" s="4">
        <v>1560</v>
      </c>
      <c r="F39" s="4">
        <v>208</v>
      </c>
      <c r="G39" s="8">
        <v>2548</v>
      </c>
      <c r="H39" s="36">
        <v>25.48</v>
      </c>
      <c r="I39" s="57" t="s">
        <v>229</v>
      </c>
      <c r="J39" s="57" t="s">
        <v>229</v>
      </c>
      <c r="K39" s="4">
        <v>210</v>
      </c>
      <c r="L39" s="4">
        <v>2405</v>
      </c>
      <c r="M39" s="36">
        <v>24.05</v>
      </c>
      <c r="N39" s="51" t="s">
        <v>229</v>
      </c>
      <c r="O39" s="4">
        <v>13</v>
      </c>
      <c r="P39" s="4">
        <v>23</v>
      </c>
      <c r="Q39" s="1">
        <v>2467</v>
      </c>
      <c r="R39" s="1">
        <v>10000</v>
      </c>
      <c r="S39" s="54" t="s">
        <v>229</v>
      </c>
      <c r="T39" s="1">
        <v>78</v>
      </c>
      <c r="U39" s="1">
        <v>12545</v>
      </c>
      <c r="V39" s="53" t="s">
        <v>229</v>
      </c>
      <c r="W39" s="53" t="s">
        <v>229</v>
      </c>
      <c r="X39" s="1">
        <v>3897</v>
      </c>
      <c r="Y39" s="37">
        <v>6037</v>
      </c>
      <c r="Z39" s="1">
        <v>9934</v>
      </c>
      <c r="AA39" s="38">
        <v>99.34</v>
      </c>
      <c r="AB39" s="54" t="s">
        <v>229</v>
      </c>
      <c r="AC39" s="1">
        <v>2997</v>
      </c>
      <c r="AD39" s="1">
        <v>650</v>
      </c>
      <c r="AE39" s="1">
        <v>250</v>
      </c>
      <c r="AF39" s="54" t="s">
        <v>229</v>
      </c>
      <c r="AG39" s="1">
        <v>3897</v>
      </c>
      <c r="AH39" s="38">
        <v>38.97</v>
      </c>
      <c r="AI39" s="55" t="s">
        <v>229</v>
      </c>
      <c r="AJ39" s="55" t="s">
        <v>229</v>
      </c>
      <c r="AK39" s="55" t="s">
        <v>229</v>
      </c>
      <c r="AL39" s="55" t="s">
        <v>229</v>
      </c>
      <c r="AM39" s="14">
        <v>5</v>
      </c>
      <c r="AN39" s="14">
        <v>520</v>
      </c>
      <c r="AO39" s="18" t="s">
        <v>219</v>
      </c>
      <c r="AP39" s="14">
        <v>27</v>
      </c>
      <c r="AQ39" s="4">
        <v>1820</v>
      </c>
      <c r="AR39" s="4">
        <v>1040</v>
      </c>
      <c r="AS39" s="36">
        <v>10.4</v>
      </c>
      <c r="AT39" s="31">
        <v>2</v>
      </c>
    </row>
    <row r="40" spans="1:47" s="20" customFormat="1" ht="15.9" customHeight="1" x14ac:dyDescent="0.3">
      <c r="A40" s="34" t="s">
        <v>50</v>
      </c>
      <c r="B40" s="35" t="s">
        <v>51</v>
      </c>
      <c r="C40" s="4">
        <v>29946</v>
      </c>
      <c r="D40" s="4">
        <v>127833</v>
      </c>
      <c r="E40" s="4">
        <v>99669</v>
      </c>
      <c r="F40" s="4">
        <v>8001</v>
      </c>
      <c r="G40" s="8">
        <v>235503</v>
      </c>
      <c r="H40" s="36">
        <v>7.8642556601883387</v>
      </c>
      <c r="I40" s="8">
        <v>1263</v>
      </c>
      <c r="J40" s="8">
        <v>1441</v>
      </c>
      <c r="K40" s="4">
        <v>4050</v>
      </c>
      <c r="L40" s="4">
        <v>124982</v>
      </c>
      <c r="M40" s="36">
        <v>4.1735791090629801</v>
      </c>
      <c r="N40" s="4">
        <v>4890</v>
      </c>
      <c r="O40" s="4">
        <v>633</v>
      </c>
      <c r="P40" s="4">
        <v>282</v>
      </c>
      <c r="Q40" s="1">
        <v>943400</v>
      </c>
      <c r="R40" s="1">
        <v>93300</v>
      </c>
      <c r="S40" s="54" t="s">
        <v>229</v>
      </c>
      <c r="T40" s="1">
        <v>42100</v>
      </c>
      <c r="U40" s="1">
        <v>1078800</v>
      </c>
      <c r="V40" s="1">
        <v>464347</v>
      </c>
      <c r="W40" s="1">
        <v>196313</v>
      </c>
      <c r="X40" s="1">
        <v>126054</v>
      </c>
      <c r="Y40" s="1">
        <v>292086</v>
      </c>
      <c r="Z40" s="1">
        <v>1078800</v>
      </c>
      <c r="AA40" s="38">
        <v>36.024844720496894</v>
      </c>
      <c r="AB40" s="1">
        <v>867513</v>
      </c>
      <c r="AC40" s="1">
        <v>90154</v>
      </c>
      <c r="AD40" s="1">
        <v>18000</v>
      </c>
      <c r="AE40" s="1">
        <v>13500</v>
      </c>
      <c r="AF40" s="1">
        <v>4400</v>
      </c>
      <c r="AG40" s="1">
        <v>126054</v>
      </c>
      <c r="AH40" s="38">
        <v>4.2093768783810859</v>
      </c>
      <c r="AI40" s="2">
        <v>4.7</v>
      </c>
      <c r="AJ40" s="2">
        <v>5.6</v>
      </c>
      <c r="AK40" s="2">
        <v>11.08</v>
      </c>
      <c r="AL40" s="2">
        <v>16.68</v>
      </c>
      <c r="AM40" s="14">
        <v>81</v>
      </c>
      <c r="AN40" s="14">
        <v>15648</v>
      </c>
      <c r="AO40" s="18" t="s">
        <v>220</v>
      </c>
      <c r="AP40" s="14">
        <v>58</v>
      </c>
      <c r="AQ40" s="51" t="s">
        <v>229</v>
      </c>
      <c r="AR40" s="4">
        <v>43836</v>
      </c>
      <c r="AS40" s="36">
        <v>1.4638349028250852</v>
      </c>
      <c r="AT40" s="31">
        <v>466</v>
      </c>
    </row>
    <row r="41" spans="1:47" s="20" customFormat="1" ht="15.9" customHeight="1" x14ac:dyDescent="0.3">
      <c r="A41" s="34" t="s">
        <v>52</v>
      </c>
      <c r="B41" s="35" t="s">
        <v>53</v>
      </c>
      <c r="C41" s="4">
        <v>678</v>
      </c>
      <c r="D41" s="4">
        <v>594</v>
      </c>
      <c r="E41" s="4">
        <v>381</v>
      </c>
      <c r="F41" s="4">
        <v>103</v>
      </c>
      <c r="G41" s="8">
        <v>1078</v>
      </c>
      <c r="H41" s="36">
        <v>1.5899705014749264</v>
      </c>
      <c r="I41" s="57" t="s">
        <v>229</v>
      </c>
      <c r="J41" s="8">
        <v>82</v>
      </c>
      <c r="K41" s="4">
        <v>673</v>
      </c>
      <c r="L41" s="4">
        <v>6673</v>
      </c>
      <c r="M41" s="36">
        <v>9.8421828908554581</v>
      </c>
      <c r="N41" s="4">
        <v>180</v>
      </c>
      <c r="O41" s="4">
        <v>7</v>
      </c>
      <c r="P41" s="4">
        <v>41</v>
      </c>
      <c r="Q41" s="1">
        <v>4374</v>
      </c>
      <c r="R41" s="1">
        <v>10000</v>
      </c>
      <c r="S41" s="54" t="s">
        <v>229</v>
      </c>
      <c r="T41" s="54" t="s">
        <v>229</v>
      </c>
      <c r="U41" s="1">
        <v>14374</v>
      </c>
      <c r="V41" s="37">
        <v>3605</v>
      </c>
      <c r="W41" s="37">
        <v>769</v>
      </c>
      <c r="X41" s="1">
        <v>4500</v>
      </c>
      <c r="Y41" s="37">
        <v>5500</v>
      </c>
      <c r="Z41" s="1">
        <v>14374</v>
      </c>
      <c r="AA41" s="38">
        <v>21.200589970501476</v>
      </c>
      <c r="AB41" s="54" t="s">
        <v>229</v>
      </c>
      <c r="AC41" s="1">
        <v>3500</v>
      </c>
      <c r="AD41" s="1">
        <v>1000</v>
      </c>
      <c r="AE41" s="54" t="s">
        <v>229</v>
      </c>
      <c r="AF41" s="54" t="s">
        <v>229</v>
      </c>
      <c r="AG41" s="1">
        <v>4500</v>
      </c>
      <c r="AH41" s="38">
        <v>6.6371681415929205</v>
      </c>
      <c r="AI41" s="55" t="s">
        <v>229</v>
      </c>
      <c r="AJ41" s="2">
        <v>0.38</v>
      </c>
      <c r="AK41" s="55" t="s">
        <v>229</v>
      </c>
      <c r="AL41" s="2">
        <v>0.38</v>
      </c>
      <c r="AM41" s="14">
        <v>2</v>
      </c>
      <c r="AN41" s="14">
        <v>35</v>
      </c>
      <c r="AO41" s="18" t="s">
        <v>221</v>
      </c>
      <c r="AP41" s="14">
        <v>15</v>
      </c>
      <c r="AQ41" s="4">
        <v>1820</v>
      </c>
      <c r="AR41" s="4">
        <v>260</v>
      </c>
      <c r="AS41" s="36">
        <v>0.38348082595870209</v>
      </c>
      <c r="AT41" s="31">
        <v>3</v>
      </c>
    </row>
    <row r="42" spans="1:47" s="20" customFormat="1" ht="15.9" customHeight="1" x14ac:dyDescent="0.3">
      <c r="A42" s="34" t="s">
        <v>54</v>
      </c>
      <c r="B42" s="35" t="s">
        <v>55</v>
      </c>
      <c r="C42" s="4">
        <v>832</v>
      </c>
      <c r="D42" s="4">
        <v>5000</v>
      </c>
      <c r="E42" s="51" t="s">
        <v>229</v>
      </c>
      <c r="F42" s="51" t="s">
        <v>229</v>
      </c>
      <c r="G42" s="8">
        <v>5000</v>
      </c>
      <c r="H42" s="36">
        <v>6.009615384615385</v>
      </c>
      <c r="I42" s="57" t="s">
        <v>229</v>
      </c>
      <c r="J42" s="8">
        <v>1</v>
      </c>
      <c r="K42" s="4">
        <v>174</v>
      </c>
      <c r="L42" s="4">
        <v>5699</v>
      </c>
      <c r="M42" s="36">
        <v>6.849759615384615</v>
      </c>
      <c r="N42" s="4">
        <v>271</v>
      </c>
      <c r="O42" s="4">
        <v>101</v>
      </c>
      <c r="P42" s="4">
        <v>5</v>
      </c>
      <c r="Q42" s="54" t="s">
        <v>229</v>
      </c>
      <c r="R42" s="1">
        <v>7500</v>
      </c>
      <c r="S42" s="54" t="s">
        <v>229</v>
      </c>
      <c r="T42" s="54" t="s">
        <v>229</v>
      </c>
      <c r="U42" s="1">
        <v>7500</v>
      </c>
      <c r="V42" s="37">
        <v>3800</v>
      </c>
      <c r="W42" s="53" t="s">
        <v>229</v>
      </c>
      <c r="X42" s="1">
        <v>2965</v>
      </c>
      <c r="Y42" s="37">
        <v>735</v>
      </c>
      <c r="Z42" s="1">
        <v>7500</v>
      </c>
      <c r="AA42" s="38">
        <v>9.0144230769230766</v>
      </c>
      <c r="AB42" s="54" t="s">
        <v>229</v>
      </c>
      <c r="AC42" s="1">
        <v>2097</v>
      </c>
      <c r="AD42" s="1">
        <v>111</v>
      </c>
      <c r="AE42" s="1">
        <v>757</v>
      </c>
      <c r="AF42" s="54" t="s">
        <v>229</v>
      </c>
      <c r="AG42" s="1">
        <v>2965</v>
      </c>
      <c r="AH42" s="38">
        <v>3.5637019230769229</v>
      </c>
      <c r="AI42" s="55" t="s">
        <v>229</v>
      </c>
      <c r="AJ42" s="2">
        <v>0.28000000000000003</v>
      </c>
      <c r="AK42" s="55" t="s">
        <v>229</v>
      </c>
      <c r="AL42" s="2">
        <v>0.28000000000000003</v>
      </c>
      <c r="AM42" s="52" t="s">
        <v>229</v>
      </c>
      <c r="AN42" s="52" t="s">
        <v>229</v>
      </c>
      <c r="AO42" s="18" t="s">
        <v>219</v>
      </c>
      <c r="AP42" s="14">
        <v>11</v>
      </c>
      <c r="AQ42" s="4">
        <v>13200</v>
      </c>
      <c r="AR42" s="4">
        <v>576</v>
      </c>
      <c r="AS42" s="36">
        <v>0.69230769230769229</v>
      </c>
      <c r="AT42" s="31">
        <v>3</v>
      </c>
      <c r="AU42" s="16"/>
    </row>
    <row r="43" spans="1:47" s="20" customFormat="1" ht="15.9" customHeight="1" x14ac:dyDescent="0.3">
      <c r="A43" s="34" t="s">
        <v>56</v>
      </c>
      <c r="B43" s="35" t="s">
        <v>57</v>
      </c>
      <c r="C43" s="4">
        <v>9790</v>
      </c>
      <c r="D43" s="4">
        <v>31576</v>
      </c>
      <c r="E43" s="4">
        <v>21940</v>
      </c>
      <c r="F43" s="4">
        <v>5280</v>
      </c>
      <c r="G43" s="8">
        <v>58796</v>
      </c>
      <c r="H43" s="36">
        <v>6.0057201225740551</v>
      </c>
      <c r="I43" s="8">
        <v>1014</v>
      </c>
      <c r="J43" s="8">
        <v>831</v>
      </c>
      <c r="K43" s="4">
        <v>2267</v>
      </c>
      <c r="L43" s="4">
        <v>48447</v>
      </c>
      <c r="M43" s="36">
        <v>4.9486210418794689</v>
      </c>
      <c r="N43" s="4">
        <v>1077</v>
      </c>
      <c r="O43" s="4">
        <v>86</v>
      </c>
      <c r="P43" s="4">
        <v>388</v>
      </c>
      <c r="Q43" s="1">
        <v>224042</v>
      </c>
      <c r="R43" s="1">
        <v>28200</v>
      </c>
      <c r="S43" s="54" t="s">
        <v>229</v>
      </c>
      <c r="T43" s="54" t="s">
        <v>229</v>
      </c>
      <c r="U43" s="1">
        <v>252242</v>
      </c>
      <c r="V43" s="1">
        <v>97775</v>
      </c>
      <c r="W43" s="1">
        <v>24396</v>
      </c>
      <c r="X43" s="1">
        <v>45080</v>
      </c>
      <c r="Y43" s="1">
        <v>84991</v>
      </c>
      <c r="Z43" s="1">
        <v>252242</v>
      </c>
      <c r="AA43" s="38">
        <v>25.765270684371806</v>
      </c>
      <c r="AB43" s="1">
        <v>4505</v>
      </c>
      <c r="AC43" s="1">
        <v>35471</v>
      </c>
      <c r="AD43" s="54" t="s">
        <v>229</v>
      </c>
      <c r="AE43" s="54" t="s">
        <v>229</v>
      </c>
      <c r="AF43" s="1">
        <v>9609</v>
      </c>
      <c r="AG43" s="1">
        <v>45080</v>
      </c>
      <c r="AH43" s="38">
        <v>4.6046986721144023</v>
      </c>
      <c r="AI43" s="2">
        <v>1</v>
      </c>
      <c r="AJ43" s="2">
        <v>1</v>
      </c>
      <c r="AK43" s="2">
        <v>2</v>
      </c>
      <c r="AL43" s="2">
        <v>3</v>
      </c>
      <c r="AM43" s="14">
        <v>26</v>
      </c>
      <c r="AN43" s="14">
        <v>6804</v>
      </c>
      <c r="AO43" s="18" t="s">
        <v>221</v>
      </c>
      <c r="AP43" s="14">
        <v>63</v>
      </c>
      <c r="AQ43" s="4">
        <v>74984</v>
      </c>
      <c r="AR43" s="4">
        <v>7800</v>
      </c>
      <c r="AS43" s="36">
        <v>0.79673135852911137</v>
      </c>
      <c r="AT43" s="31">
        <v>220</v>
      </c>
      <c r="AU43" s="16"/>
    </row>
    <row r="44" spans="1:47" s="20" customFormat="1" ht="15.9" customHeight="1" x14ac:dyDescent="0.3">
      <c r="A44" s="34" t="s">
        <v>123</v>
      </c>
      <c r="B44" s="35" t="s">
        <v>124</v>
      </c>
      <c r="C44" s="4">
        <v>600</v>
      </c>
      <c r="D44" s="4">
        <v>355</v>
      </c>
      <c r="E44" s="4">
        <v>443</v>
      </c>
      <c r="F44" s="4">
        <v>177</v>
      </c>
      <c r="G44" s="8">
        <v>975</v>
      </c>
      <c r="H44" s="36">
        <v>1.625</v>
      </c>
      <c r="I44" s="57" t="s">
        <v>229</v>
      </c>
      <c r="J44" s="8">
        <v>38</v>
      </c>
      <c r="K44" s="4">
        <v>107</v>
      </c>
      <c r="L44" s="4">
        <v>3857</v>
      </c>
      <c r="M44" s="36">
        <v>6.4283333333333337</v>
      </c>
      <c r="N44" s="4">
        <v>112</v>
      </c>
      <c r="O44" s="4">
        <v>10</v>
      </c>
      <c r="P44" s="4">
        <v>10</v>
      </c>
      <c r="Q44" s="54" t="s">
        <v>229</v>
      </c>
      <c r="R44" s="1">
        <v>5000</v>
      </c>
      <c r="S44" s="54" t="s">
        <v>229</v>
      </c>
      <c r="T44" s="1">
        <v>5960</v>
      </c>
      <c r="U44" s="1">
        <v>10960</v>
      </c>
      <c r="V44" s="37">
        <v>1850</v>
      </c>
      <c r="W44" s="37">
        <v>553</v>
      </c>
      <c r="X44" s="1">
        <v>2260</v>
      </c>
      <c r="Y44" s="37">
        <v>5272</v>
      </c>
      <c r="Z44" s="1">
        <v>9935</v>
      </c>
      <c r="AA44" s="38">
        <v>16.558333333333334</v>
      </c>
      <c r="AB44" s="54" t="s">
        <v>229</v>
      </c>
      <c r="AC44" s="1">
        <v>1403</v>
      </c>
      <c r="AD44" s="1">
        <v>257</v>
      </c>
      <c r="AE44" s="1">
        <v>267</v>
      </c>
      <c r="AF44" s="1">
        <v>333</v>
      </c>
      <c r="AG44" s="1">
        <v>2260</v>
      </c>
      <c r="AH44" s="38">
        <v>3.7666666666666666</v>
      </c>
      <c r="AI44" s="55" t="s">
        <v>229</v>
      </c>
      <c r="AJ44" s="55" t="s">
        <v>229</v>
      </c>
      <c r="AK44" s="55" t="s">
        <v>229</v>
      </c>
      <c r="AL44" s="55" t="s">
        <v>229</v>
      </c>
      <c r="AM44" s="14">
        <v>14</v>
      </c>
      <c r="AN44" s="14">
        <v>856</v>
      </c>
      <c r="AO44" s="18" t="s">
        <v>219</v>
      </c>
      <c r="AP44" s="14">
        <v>12</v>
      </c>
      <c r="AQ44" s="4">
        <v>750</v>
      </c>
      <c r="AR44" s="4">
        <v>50</v>
      </c>
      <c r="AS44" s="36">
        <v>8.3333333333333329E-2</v>
      </c>
      <c r="AT44" s="31">
        <v>4</v>
      </c>
      <c r="AU44" s="16"/>
    </row>
    <row r="45" spans="1:47" s="20" customFormat="1" ht="15.9" customHeight="1" x14ac:dyDescent="0.3">
      <c r="A45" s="34" t="s">
        <v>58</v>
      </c>
      <c r="B45" s="35" t="s">
        <v>59</v>
      </c>
      <c r="C45" s="4">
        <v>12630</v>
      </c>
      <c r="D45" s="4">
        <v>41039</v>
      </c>
      <c r="E45" s="4">
        <v>38213</v>
      </c>
      <c r="F45" s="4">
        <v>21518</v>
      </c>
      <c r="G45" s="8">
        <v>100770</v>
      </c>
      <c r="H45" s="36">
        <v>7.9786223277909736</v>
      </c>
      <c r="I45" s="8">
        <v>262</v>
      </c>
      <c r="J45" s="8">
        <v>666</v>
      </c>
      <c r="K45" s="4">
        <v>5000</v>
      </c>
      <c r="L45" s="4">
        <v>50090</v>
      </c>
      <c r="M45" s="36">
        <v>3.9659540775930324</v>
      </c>
      <c r="N45" s="4">
        <v>928</v>
      </c>
      <c r="O45" s="4">
        <v>406</v>
      </c>
      <c r="P45" s="4">
        <v>190</v>
      </c>
      <c r="Q45" s="1">
        <v>432049</v>
      </c>
      <c r="R45" s="1">
        <v>16350</v>
      </c>
      <c r="S45" s="54" t="s">
        <v>229</v>
      </c>
      <c r="T45" s="1">
        <v>9823</v>
      </c>
      <c r="U45" s="1">
        <v>458222</v>
      </c>
      <c r="V45" s="1">
        <v>238087</v>
      </c>
      <c r="W45" s="1">
        <v>88455</v>
      </c>
      <c r="X45" s="1">
        <v>69820</v>
      </c>
      <c r="Y45" s="1">
        <v>61860</v>
      </c>
      <c r="Z45" s="1">
        <v>458222</v>
      </c>
      <c r="AA45" s="38">
        <v>36.280443388756929</v>
      </c>
      <c r="AB45" s="1">
        <v>27500</v>
      </c>
      <c r="AC45" s="1">
        <v>62864</v>
      </c>
      <c r="AD45" s="54" t="s">
        <v>229</v>
      </c>
      <c r="AE45" s="54" t="s">
        <v>229</v>
      </c>
      <c r="AF45" s="1">
        <v>6956</v>
      </c>
      <c r="AG45" s="1">
        <v>69820</v>
      </c>
      <c r="AH45" s="38">
        <v>5.5281076801266824</v>
      </c>
      <c r="AI45" s="2">
        <v>3</v>
      </c>
      <c r="AJ45" s="2">
        <v>4</v>
      </c>
      <c r="AK45" s="2">
        <v>5.91</v>
      </c>
      <c r="AL45" s="2">
        <v>9.91</v>
      </c>
      <c r="AM45" s="14">
        <v>50</v>
      </c>
      <c r="AN45" s="14">
        <v>800</v>
      </c>
      <c r="AO45" s="18" t="s">
        <v>221</v>
      </c>
      <c r="AP45" s="14">
        <v>49</v>
      </c>
      <c r="AQ45" s="4">
        <v>88660</v>
      </c>
      <c r="AR45" s="4">
        <v>8528</v>
      </c>
      <c r="AS45" s="36">
        <v>0.67521773555027709</v>
      </c>
      <c r="AT45" s="31">
        <v>228</v>
      </c>
      <c r="AU45" s="17"/>
    </row>
    <row r="46" spans="1:47" s="20" customFormat="1" ht="15.9" customHeight="1" x14ac:dyDescent="0.3">
      <c r="A46" s="34" t="s">
        <v>169</v>
      </c>
      <c r="B46" s="35" t="s">
        <v>175</v>
      </c>
      <c r="C46" s="4">
        <v>790</v>
      </c>
      <c r="D46" s="4">
        <v>150</v>
      </c>
      <c r="E46" s="4">
        <v>150</v>
      </c>
      <c r="F46" s="4">
        <v>140</v>
      </c>
      <c r="G46" s="8">
        <v>440</v>
      </c>
      <c r="H46" s="36">
        <v>0.55696202531645567</v>
      </c>
      <c r="I46" s="57" t="s">
        <v>229</v>
      </c>
      <c r="J46" s="8">
        <v>10</v>
      </c>
      <c r="K46" s="51" t="s">
        <v>229</v>
      </c>
      <c r="L46" s="51" t="s">
        <v>229</v>
      </c>
      <c r="M46" s="58" t="s">
        <v>229</v>
      </c>
      <c r="N46" s="51" t="s">
        <v>229</v>
      </c>
      <c r="O46" s="51" t="s">
        <v>229</v>
      </c>
      <c r="P46" s="51" t="s">
        <v>229</v>
      </c>
      <c r="Q46" s="54" t="s">
        <v>229</v>
      </c>
      <c r="R46" s="1">
        <v>8000</v>
      </c>
      <c r="S46" s="54" t="s">
        <v>229</v>
      </c>
      <c r="T46" s="54" t="s">
        <v>229</v>
      </c>
      <c r="U46" s="1">
        <v>8000</v>
      </c>
      <c r="V46" s="1">
        <v>2900</v>
      </c>
      <c r="W46" s="1">
        <v>440</v>
      </c>
      <c r="X46" s="54" t="s">
        <v>229</v>
      </c>
      <c r="Y46" s="54" t="s">
        <v>229</v>
      </c>
      <c r="Z46" s="1">
        <v>3340</v>
      </c>
      <c r="AA46" s="38">
        <v>4.2278481012658231</v>
      </c>
      <c r="AB46" s="54" t="s">
        <v>229</v>
      </c>
      <c r="AC46" s="54" t="s">
        <v>229</v>
      </c>
      <c r="AD46" s="54" t="s">
        <v>229</v>
      </c>
      <c r="AE46" s="54" t="s">
        <v>229</v>
      </c>
      <c r="AF46" s="54" t="s">
        <v>229</v>
      </c>
      <c r="AG46" s="54" t="s">
        <v>229</v>
      </c>
      <c r="AH46" s="59" t="s">
        <v>229</v>
      </c>
      <c r="AI46" s="55" t="s">
        <v>229</v>
      </c>
      <c r="AJ46" s="2">
        <v>0.25</v>
      </c>
      <c r="AK46" s="55" t="s">
        <v>229</v>
      </c>
      <c r="AL46" s="2">
        <v>0.25</v>
      </c>
      <c r="AM46" s="52" t="s">
        <v>229</v>
      </c>
      <c r="AN46" s="52" t="s">
        <v>229</v>
      </c>
      <c r="AO46" s="18" t="s">
        <v>221</v>
      </c>
      <c r="AP46" s="14">
        <v>10</v>
      </c>
      <c r="AQ46" s="4">
        <v>840</v>
      </c>
      <c r="AR46" s="4">
        <v>126</v>
      </c>
      <c r="AS46" s="36">
        <v>0.15949367088607594</v>
      </c>
      <c r="AT46" s="56" t="s">
        <v>229</v>
      </c>
      <c r="AU46" s="17"/>
    </row>
    <row r="47" spans="1:47" s="20" customFormat="1" ht="15.9" customHeight="1" x14ac:dyDescent="0.3">
      <c r="A47" s="34" t="s">
        <v>60</v>
      </c>
      <c r="B47" s="35" t="s">
        <v>61</v>
      </c>
      <c r="C47" s="4">
        <v>14736</v>
      </c>
      <c r="D47" s="4">
        <v>31115</v>
      </c>
      <c r="E47" s="4">
        <v>22965</v>
      </c>
      <c r="F47" s="4">
        <v>15418</v>
      </c>
      <c r="G47" s="8">
        <v>69498</v>
      </c>
      <c r="H47" s="36">
        <v>4.7162052117263844</v>
      </c>
      <c r="I47" s="8">
        <v>37</v>
      </c>
      <c r="J47" s="8">
        <v>303</v>
      </c>
      <c r="K47" s="4">
        <v>2711</v>
      </c>
      <c r="L47" s="4">
        <v>42655</v>
      </c>
      <c r="M47" s="36">
        <v>2.894611834961998</v>
      </c>
      <c r="N47" s="4">
        <v>4018</v>
      </c>
      <c r="O47" s="4">
        <v>195</v>
      </c>
      <c r="P47" s="4">
        <v>274</v>
      </c>
      <c r="Q47" s="1">
        <v>435153</v>
      </c>
      <c r="R47" s="1">
        <v>10000</v>
      </c>
      <c r="S47" s="54" t="s">
        <v>229</v>
      </c>
      <c r="T47" s="1">
        <v>2269</v>
      </c>
      <c r="U47" s="1">
        <v>447422</v>
      </c>
      <c r="V47" s="1">
        <v>236932</v>
      </c>
      <c r="W47" s="1">
        <v>93497</v>
      </c>
      <c r="X47" s="1">
        <v>49601</v>
      </c>
      <c r="Y47" s="1">
        <v>67392</v>
      </c>
      <c r="Z47" s="1">
        <v>447422</v>
      </c>
      <c r="AA47" s="38">
        <v>30.362513572204126</v>
      </c>
      <c r="AB47" s="54" t="s">
        <v>229</v>
      </c>
      <c r="AC47" s="1">
        <v>44711</v>
      </c>
      <c r="AD47" s="1">
        <v>4890</v>
      </c>
      <c r="AE47" s="54" t="s">
        <v>229</v>
      </c>
      <c r="AF47" s="54" t="s">
        <v>229</v>
      </c>
      <c r="AG47" s="1">
        <v>49601</v>
      </c>
      <c r="AH47" s="38">
        <v>3.3659744842562431</v>
      </c>
      <c r="AI47" s="2">
        <v>1</v>
      </c>
      <c r="AJ47" s="2">
        <v>1</v>
      </c>
      <c r="AK47" s="2">
        <v>6.73</v>
      </c>
      <c r="AL47" s="2">
        <v>7.73</v>
      </c>
      <c r="AM47" s="14">
        <v>10</v>
      </c>
      <c r="AN47" s="14">
        <v>120</v>
      </c>
      <c r="AO47" s="18" t="s">
        <v>221</v>
      </c>
      <c r="AP47" s="14">
        <v>66</v>
      </c>
      <c r="AQ47" s="4">
        <v>122980</v>
      </c>
      <c r="AR47" s="4">
        <v>7020</v>
      </c>
      <c r="AS47" s="36">
        <v>0.4763843648208469</v>
      </c>
      <c r="AT47" s="31">
        <v>62</v>
      </c>
    </row>
    <row r="48" spans="1:47" s="20" customFormat="1" ht="15.9" customHeight="1" x14ac:dyDescent="0.3">
      <c r="A48" s="34" t="s">
        <v>62</v>
      </c>
      <c r="B48" s="35" t="s">
        <v>63</v>
      </c>
      <c r="C48" s="4">
        <v>3705</v>
      </c>
      <c r="D48" s="4">
        <v>1898</v>
      </c>
      <c r="E48" s="4">
        <v>2600</v>
      </c>
      <c r="F48" s="4">
        <v>1378</v>
      </c>
      <c r="G48" s="8">
        <v>5876</v>
      </c>
      <c r="H48" s="36">
        <v>1.5859649122807018</v>
      </c>
      <c r="I48" s="57" t="s">
        <v>229</v>
      </c>
      <c r="J48" s="8">
        <v>88</v>
      </c>
      <c r="K48" s="4">
        <v>150</v>
      </c>
      <c r="L48" s="4">
        <v>8500</v>
      </c>
      <c r="M48" s="36">
        <v>2.2941970310391362</v>
      </c>
      <c r="N48" s="4">
        <v>250</v>
      </c>
      <c r="O48" s="4">
        <v>120</v>
      </c>
      <c r="P48" s="4">
        <v>50</v>
      </c>
      <c r="Q48" s="1">
        <v>42230</v>
      </c>
      <c r="R48" s="1">
        <v>10000</v>
      </c>
      <c r="S48" s="54" t="s">
        <v>229</v>
      </c>
      <c r="T48" s="54" t="s">
        <v>229</v>
      </c>
      <c r="U48" s="1">
        <v>52230</v>
      </c>
      <c r="V48" s="1">
        <v>37119</v>
      </c>
      <c r="W48" s="1">
        <v>2735</v>
      </c>
      <c r="X48" s="1">
        <v>6923</v>
      </c>
      <c r="Y48" s="1">
        <v>5553</v>
      </c>
      <c r="Z48" s="1">
        <v>52330</v>
      </c>
      <c r="AA48" s="38">
        <v>14.124156545209177</v>
      </c>
      <c r="AB48" s="54" t="s">
        <v>229</v>
      </c>
      <c r="AC48" s="1">
        <v>2327</v>
      </c>
      <c r="AD48" s="1">
        <v>3422</v>
      </c>
      <c r="AE48" s="54" t="s">
        <v>229</v>
      </c>
      <c r="AF48" s="1">
        <v>1174</v>
      </c>
      <c r="AG48" s="1">
        <v>6923</v>
      </c>
      <c r="AH48" s="38">
        <v>1.8685560053981107</v>
      </c>
      <c r="AI48" s="55" t="s">
        <v>229</v>
      </c>
      <c r="AJ48" s="2">
        <v>1</v>
      </c>
      <c r="AK48" s="55" t="s">
        <v>229</v>
      </c>
      <c r="AL48" s="2">
        <v>1</v>
      </c>
      <c r="AM48" s="52" t="s">
        <v>229</v>
      </c>
      <c r="AN48" s="52" t="s">
        <v>229</v>
      </c>
      <c r="AO48" s="18" t="s">
        <v>221</v>
      </c>
      <c r="AP48" s="14">
        <v>38</v>
      </c>
      <c r="AQ48" s="4">
        <v>1560</v>
      </c>
      <c r="AR48" s="4">
        <v>208</v>
      </c>
      <c r="AS48" s="36">
        <v>5.6140350877192984E-2</v>
      </c>
      <c r="AT48" s="56" t="s">
        <v>229</v>
      </c>
    </row>
    <row r="49" spans="1:46" s="20" customFormat="1" ht="15.9" customHeight="1" x14ac:dyDescent="0.3">
      <c r="A49" s="34" t="s">
        <v>125</v>
      </c>
      <c r="B49" s="35" t="s">
        <v>126</v>
      </c>
      <c r="C49" s="4">
        <v>224</v>
      </c>
      <c r="D49" s="4">
        <v>2500</v>
      </c>
      <c r="E49" s="4">
        <v>200</v>
      </c>
      <c r="F49" s="4">
        <v>105</v>
      </c>
      <c r="G49" s="8">
        <v>2805</v>
      </c>
      <c r="H49" s="36">
        <v>12.522321428571429</v>
      </c>
      <c r="I49" s="57" t="s">
        <v>229</v>
      </c>
      <c r="J49" s="57" t="s">
        <v>229</v>
      </c>
      <c r="K49" s="4">
        <v>200</v>
      </c>
      <c r="L49" s="4">
        <v>1500</v>
      </c>
      <c r="M49" s="36">
        <v>6.6964285714285712</v>
      </c>
      <c r="N49" s="4">
        <v>50</v>
      </c>
      <c r="O49" s="4">
        <v>40</v>
      </c>
      <c r="P49" s="4">
        <v>15</v>
      </c>
      <c r="Q49" s="1">
        <v>3541</v>
      </c>
      <c r="R49" s="1">
        <v>6000</v>
      </c>
      <c r="S49" s="54" t="s">
        <v>229</v>
      </c>
      <c r="T49" s="54" t="s">
        <v>229</v>
      </c>
      <c r="U49" s="1">
        <v>9541</v>
      </c>
      <c r="V49" s="37">
        <v>4668</v>
      </c>
      <c r="W49" s="53" t="s">
        <v>229</v>
      </c>
      <c r="X49" s="1">
        <v>2883</v>
      </c>
      <c r="Y49" s="37">
        <v>1990</v>
      </c>
      <c r="Z49" s="1">
        <v>9541</v>
      </c>
      <c r="AA49" s="38">
        <v>42.59375</v>
      </c>
      <c r="AB49" s="54" t="s">
        <v>229</v>
      </c>
      <c r="AC49" s="1">
        <v>2541</v>
      </c>
      <c r="AD49" s="1">
        <v>291</v>
      </c>
      <c r="AE49" s="1">
        <v>51</v>
      </c>
      <c r="AF49" s="54" t="s">
        <v>229</v>
      </c>
      <c r="AG49" s="1">
        <v>2883</v>
      </c>
      <c r="AH49" s="38">
        <v>12.870535714285714</v>
      </c>
      <c r="AI49" s="55" t="s">
        <v>229</v>
      </c>
      <c r="AJ49" s="2">
        <v>0.25</v>
      </c>
      <c r="AK49" s="55" t="s">
        <v>229</v>
      </c>
      <c r="AL49" s="2">
        <v>0.25</v>
      </c>
      <c r="AM49" s="52" t="s">
        <v>229</v>
      </c>
      <c r="AN49" s="52" t="s">
        <v>229</v>
      </c>
      <c r="AO49" s="18" t="s">
        <v>221</v>
      </c>
      <c r="AP49" s="14">
        <v>10</v>
      </c>
      <c r="AQ49" s="4">
        <v>520</v>
      </c>
      <c r="AR49" s="51" t="s">
        <v>229</v>
      </c>
      <c r="AS49" s="58" t="s">
        <v>229</v>
      </c>
      <c r="AT49" s="56" t="s">
        <v>229</v>
      </c>
    </row>
    <row r="50" spans="1:46" s="20" customFormat="1" ht="15.9" customHeight="1" x14ac:dyDescent="0.3">
      <c r="A50" s="34" t="s">
        <v>170</v>
      </c>
      <c r="B50" s="35" t="s">
        <v>176</v>
      </c>
      <c r="C50" s="4">
        <v>138</v>
      </c>
      <c r="D50" s="4">
        <v>167</v>
      </c>
      <c r="E50" s="4">
        <v>496</v>
      </c>
      <c r="F50" s="4">
        <v>1547</v>
      </c>
      <c r="G50" s="8">
        <v>2210</v>
      </c>
      <c r="H50" s="36">
        <v>16.014492753623188</v>
      </c>
      <c r="I50" s="57" t="s">
        <v>229</v>
      </c>
      <c r="J50" s="57" t="s">
        <v>229</v>
      </c>
      <c r="K50" s="4">
        <v>167</v>
      </c>
      <c r="L50" s="4">
        <v>1944</v>
      </c>
      <c r="M50" s="36">
        <v>14.086956521739131</v>
      </c>
      <c r="N50" s="51" t="s">
        <v>229</v>
      </c>
      <c r="O50" s="4">
        <v>90</v>
      </c>
      <c r="P50" s="4">
        <v>33</v>
      </c>
      <c r="Q50" s="1">
        <v>5000</v>
      </c>
      <c r="R50" s="1">
        <v>10000</v>
      </c>
      <c r="S50" s="54" t="s">
        <v>229</v>
      </c>
      <c r="T50" s="54" t="s">
        <v>229</v>
      </c>
      <c r="U50" s="1">
        <v>15000</v>
      </c>
      <c r="V50" s="37">
        <v>8321</v>
      </c>
      <c r="W50" s="37">
        <v>430</v>
      </c>
      <c r="X50" s="1">
        <v>2637</v>
      </c>
      <c r="Y50" s="37">
        <v>3586</v>
      </c>
      <c r="Z50" s="1">
        <v>14974</v>
      </c>
      <c r="AA50" s="38">
        <v>108.50724637681159</v>
      </c>
      <c r="AB50" s="54" t="s">
        <v>229</v>
      </c>
      <c r="AC50" s="1">
        <v>1077</v>
      </c>
      <c r="AD50" s="1">
        <v>1316</v>
      </c>
      <c r="AE50" s="1">
        <v>161</v>
      </c>
      <c r="AF50" s="1">
        <v>83</v>
      </c>
      <c r="AG50" s="1">
        <v>2637</v>
      </c>
      <c r="AH50" s="38">
        <v>19.108695652173914</v>
      </c>
      <c r="AI50" s="55" t="s">
        <v>229</v>
      </c>
      <c r="AJ50" s="2">
        <v>0.38</v>
      </c>
      <c r="AK50" s="55" t="s">
        <v>229</v>
      </c>
      <c r="AL50" s="2">
        <v>0.38</v>
      </c>
      <c r="AM50" s="52" t="s">
        <v>229</v>
      </c>
      <c r="AN50" s="52" t="s">
        <v>229</v>
      </c>
      <c r="AO50" s="18" t="s">
        <v>221</v>
      </c>
      <c r="AP50" s="14">
        <v>15</v>
      </c>
      <c r="AQ50" s="4">
        <v>700</v>
      </c>
      <c r="AR50" s="4">
        <v>250</v>
      </c>
      <c r="AS50" s="36">
        <v>1.8115942028985508</v>
      </c>
      <c r="AT50" s="56" t="s">
        <v>229</v>
      </c>
    </row>
    <row r="51" spans="1:46" s="20" customFormat="1" ht="15.9" customHeight="1" x14ac:dyDescent="0.3">
      <c r="A51" s="34" t="s">
        <v>64</v>
      </c>
      <c r="B51" s="35" t="s">
        <v>65</v>
      </c>
      <c r="C51" s="4">
        <v>533</v>
      </c>
      <c r="D51" s="4">
        <v>1186</v>
      </c>
      <c r="E51" s="4">
        <v>1151</v>
      </c>
      <c r="F51" s="4">
        <v>531</v>
      </c>
      <c r="G51" s="8">
        <v>2868</v>
      </c>
      <c r="H51" s="36">
        <v>5.3808630393996246</v>
      </c>
      <c r="I51" s="57" t="s">
        <v>229</v>
      </c>
      <c r="J51" s="8">
        <v>144</v>
      </c>
      <c r="K51" s="4">
        <v>696</v>
      </c>
      <c r="L51" s="4">
        <v>7338</v>
      </c>
      <c r="M51" s="36">
        <v>13.767354596622889</v>
      </c>
      <c r="N51" s="4">
        <v>30</v>
      </c>
      <c r="O51" s="4">
        <v>1</v>
      </c>
      <c r="P51" s="4">
        <v>55</v>
      </c>
      <c r="Q51" s="1">
        <v>1250</v>
      </c>
      <c r="R51" s="1">
        <v>10000</v>
      </c>
      <c r="S51" s="54" t="s">
        <v>229</v>
      </c>
      <c r="T51" s="1">
        <v>4338</v>
      </c>
      <c r="U51" s="1">
        <v>15588</v>
      </c>
      <c r="V51" s="37">
        <v>6983</v>
      </c>
      <c r="W51" s="53" t="s">
        <v>229</v>
      </c>
      <c r="X51" s="1">
        <v>5284</v>
      </c>
      <c r="Y51" s="37">
        <v>3321</v>
      </c>
      <c r="Z51" s="1">
        <v>15588</v>
      </c>
      <c r="AA51" s="38">
        <v>29.245778611632272</v>
      </c>
      <c r="AB51" s="1">
        <v>69</v>
      </c>
      <c r="AC51" s="1">
        <v>2966</v>
      </c>
      <c r="AD51" s="1">
        <v>1559</v>
      </c>
      <c r="AE51" s="1">
        <v>205</v>
      </c>
      <c r="AF51" s="1">
        <v>554</v>
      </c>
      <c r="AG51" s="1">
        <v>5284</v>
      </c>
      <c r="AH51" s="38">
        <v>9.9136960600375232</v>
      </c>
      <c r="AI51" s="55" t="s">
        <v>229</v>
      </c>
      <c r="AJ51" s="2">
        <v>0.35</v>
      </c>
      <c r="AK51" s="55" t="s">
        <v>229</v>
      </c>
      <c r="AL51" s="2">
        <v>0.35</v>
      </c>
      <c r="AM51" s="14">
        <v>15</v>
      </c>
      <c r="AN51" s="14">
        <v>572</v>
      </c>
      <c r="AO51" s="18" t="s">
        <v>219</v>
      </c>
      <c r="AP51" s="14">
        <v>14</v>
      </c>
      <c r="AQ51" s="4">
        <v>1800</v>
      </c>
      <c r="AR51" s="4">
        <v>250</v>
      </c>
      <c r="AS51" s="36">
        <v>0.46904315196998125</v>
      </c>
      <c r="AT51" s="31">
        <v>6</v>
      </c>
    </row>
    <row r="52" spans="1:46" s="20" customFormat="1" ht="15.9" customHeight="1" x14ac:dyDescent="0.3">
      <c r="A52" s="34" t="s">
        <v>66</v>
      </c>
      <c r="B52" s="35" t="s">
        <v>67</v>
      </c>
      <c r="C52" s="4">
        <v>1386</v>
      </c>
      <c r="D52" s="4">
        <v>311</v>
      </c>
      <c r="E52" s="4">
        <v>200</v>
      </c>
      <c r="F52" s="51" t="s">
        <v>229</v>
      </c>
      <c r="G52" s="8">
        <v>511</v>
      </c>
      <c r="H52" s="36">
        <v>0.36868686868686867</v>
      </c>
      <c r="I52" s="57" t="s">
        <v>229</v>
      </c>
      <c r="J52" s="8">
        <v>8</v>
      </c>
      <c r="K52" s="4">
        <v>511</v>
      </c>
      <c r="L52" s="4">
        <v>3600</v>
      </c>
      <c r="M52" s="36">
        <v>2.5974025974025974</v>
      </c>
      <c r="N52" s="51" t="s">
        <v>229</v>
      </c>
      <c r="O52" s="51" t="s">
        <v>229</v>
      </c>
      <c r="P52" s="4">
        <v>8</v>
      </c>
      <c r="Q52" s="1">
        <v>2500</v>
      </c>
      <c r="R52" s="1">
        <v>7500</v>
      </c>
      <c r="S52" s="54" t="s">
        <v>229</v>
      </c>
      <c r="T52" s="54" t="s">
        <v>229</v>
      </c>
      <c r="U52" s="1">
        <v>10000</v>
      </c>
      <c r="V52" s="37">
        <v>6006</v>
      </c>
      <c r="W52" s="37">
        <v>591</v>
      </c>
      <c r="X52" s="1">
        <v>1553</v>
      </c>
      <c r="Y52" s="37">
        <v>1850</v>
      </c>
      <c r="Z52" s="1">
        <v>10000</v>
      </c>
      <c r="AA52" s="38">
        <v>7.2150072150072146</v>
      </c>
      <c r="AB52" s="54" t="s">
        <v>229</v>
      </c>
      <c r="AC52" s="1">
        <v>1202</v>
      </c>
      <c r="AD52" s="1">
        <v>351</v>
      </c>
      <c r="AE52" s="54" t="s">
        <v>229</v>
      </c>
      <c r="AF52" s="54" t="s">
        <v>229</v>
      </c>
      <c r="AG52" s="1">
        <v>1553</v>
      </c>
      <c r="AH52" s="38">
        <v>1.1204906204906204</v>
      </c>
      <c r="AI52" s="55" t="s">
        <v>229</v>
      </c>
      <c r="AJ52" s="2">
        <v>0.5</v>
      </c>
      <c r="AK52" s="55" t="s">
        <v>229</v>
      </c>
      <c r="AL52" s="2">
        <v>0.5</v>
      </c>
      <c r="AM52" s="52" t="s">
        <v>229</v>
      </c>
      <c r="AN52" s="52" t="s">
        <v>229</v>
      </c>
      <c r="AO52" s="18" t="s">
        <v>221</v>
      </c>
      <c r="AP52" s="14">
        <v>20</v>
      </c>
      <c r="AQ52" s="4">
        <v>650</v>
      </c>
      <c r="AR52" s="51" t="s">
        <v>229</v>
      </c>
      <c r="AS52" s="58" t="s">
        <v>229</v>
      </c>
      <c r="AT52" s="56" t="s">
        <v>229</v>
      </c>
    </row>
    <row r="53" spans="1:46" s="20" customFormat="1" ht="15.9" customHeight="1" x14ac:dyDescent="0.3">
      <c r="A53" s="34" t="s">
        <v>68</v>
      </c>
      <c r="B53" s="35" t="s">
        <v>69</v>
      </c>
      <c r="C53" s="4">
        <v>1451</v>
      </c>
      <c r="D53" s="4">
        <v>2537</v>
      </c>
      <c r="E53" s="4">
        <v>1703</v>
      </c>
      <c r="F53" s="4">
        <v>248</v>
      </c>
      <c r="G53" s="8">
        <v>4488</v>
      </c>
      <c r="H53" s="36">
        <v>3.0930392832529292</v>
      </c>
      <c r="I53" s="57" t="s">
        <v>229</v>
      </c>
      <c r="J53" s="8">
        <v>105</v>
      </c>
      <c r="K53" s="4">
        <v>450</v>
      </c>
      <c r="L53" s="4">
        <v>12400</v>
      </c>
      <c r="M53" s="36">
        <v>8.5458304617505174</v>
      </c>
      <c r="N53" s="4">
        <v>15</v>
      </c>
      <c r="O53" s="4">
        <v>120</v>
      </c>
      <c r="P53" s="4">
        <v>16</v>
      </c>
      <c r="Q53" s="1">
        <v>31886</v>
      </c>
      <c r="R53" s="1">
        <v>30000</v>
      </c>
      <c r="S53" s="54" t="s">
        <v>229</v>
      </c>
      <c r="T53" s="54" t="s">
        <v>229</v>
      </c>
      <c r="U53" s="1">
        <v>61886</v>
      </c>
      <c r="V53" s="37">
        <v>33015</v>
      </c>
      <c r="W53" s="37">
        <v>5155</v>
      </c>
      <c r="X53" s="1">
        <v>10114</v>
      </c>
      <c r="Y53" s="37">
        <v>13602</v>
      </c>
      <c r="Z53" s="1">
        <v>61886</v>
      </c>
      <c r="AA53" s="38">
        <v>42.650585802894554</v>
      </c>
      <c r="AB53" s="54" t="s">
        <v>229</v>
      </c>
      <c r="AC53" s="1">
        <v>5000</v>
      </c>
      <c r="AD53" s="1">
        <v>1114</v>
      </c>
      <c r="AE53" s="1">
        <v>2000</v>
      </c>
      <c r="AF53" s="1">
        <v>2000</v>
      </c>
      <c r="AG53" s="1">
        <v>10114</v>
      </c>
      <c r="AH53" s="38">
        <v>6.9703652653342525</v>
      </c>
      <c r="AI53" s="2">
        <v>1</v>
      </c>
      <c r="AJ53" s="2">
        <v>1</v>
      </c>
      <c r="AK53" s="2">
        <v>2</v>
      </c>
      <c r="AL53" s="2">
        <v>3</v>
      </c>
      <c r="AM53" s="52" t="s">
        <v>229</v>
      </c>
      <c r="AN53" s="52" t="s">
        <v>229</v>
      </c>
      <c r="AO53" s="18" t="s">
        <v>220</v>
      </c>
      <c r="AP53" s="14">
        <v>38</v>
      </c>
      <c r="AQ53" s="4">
        <v>780</v>
      </c>
      <c r="AR53" s="4">
        <v>156</v>
      </c>
      <c r="AS53" s="36">
        <v>0.10751206064782909</v>
      </c>
      <c r="AT53" s="31">
        <v>200</v>
      </c>
    </row>
    <row r="54" spans="1:46" s="20" customFormat="1" ht="15.9" customHeight="1" x14ac:dyDescent="0.3">
      <c r="A54" s="34" t="s">
        <v>70</v>
      </c>
      <c r="B54" s="35" t="s">
        <v>71</v>
      </c>
      <c r="C54" s="4">
        <v>555</v>
      </c>
      <c r="D54" s="4">
        <v>1104</v>
      </c>
      <c r="E54" s="4">
        <v>1496</v>
      </c>
      <c r="F54" s="4">
        <v>972</v>
      </c>
      <c r="G54" s="8">
        <v>3572</v>
      </c>
      <c r="H54" s="36">
        <v>6.436036036036036</v>
      </c>
      <c r="I54" s="8">
        <v>20</v>
      </c>
      <c r="J54" s="8">
        <v>85</v>
      </c>
      <c r="K54" s="4">
        <v>64</v>
      </c>
      <c r="L54" s="4">
        <v>7896</v>
      </c>
      <c r="M54" s="36">
        <v>14.227027027027027</v>
      </c>
      <c r="N54" s="4">
        <v>194</v>
      </c>
      <c r="O54" s="4">
        <v>205</v>
      </c>
      <c r="P54" s="4">
        <v>20</v>
      </c>
      <c r="Q54" s="1">
        <v>1507</v>
      </c>
      <c r="R54" s="1">
        <v>11896</v>
      </c>
      <c r="S54" s="1">
        <v>8989</v>
      </c>
      <c r="T54" s="1">
        <v>4396</v>
      </c>
      <c r="U54" s="1">
        <v>26788</v>
      </c>
      <c r="V54" s="37">
        <v>13998</v>
      </c>
      <c r="W54" s="37">
        <v>2204</v>
      </c>
      <c r="X54" s="1">
        <v>2999</v>
      </c>
      <c r="Y54" s="37">
        <v>7586</v>
      </c>
      <c r="Z54" s="1">
        <v>26787</v>
      </c>
      <c r="AA54" s="38">
        <v>48.264864864864862</v>
      </c>
      <c r="AB54" s="54" t="s">
        <v>229</v>
      </c>
      <c r="AC54" s="1">
        <v>1673</v>
      </c>
      <c r="AD54" s="1">
        <v>744</v>
      </c>
      <c r="AE54" s="1">
        <v>409</v>
      </c>
      <c r="AF54" s="1">
        <v>173</v>
      </c>
      <c r="AG54" s="1">
        <v>2999</v>
      </c>
      <c r="AH54" s="38">
        <v>5.4036036036036039</v>
      </c>
      <c r="AI54" s="55" t="s">
        <v>229</v>
      </c>
      <c r="AJ54" s="2">
        <v>0.7</v>
      </c>
      <c r="AK54" s="2">
        <v>0.05</v>
      </c>
      <c r="AL54" s="2">
        <v>0.75</v>
      </c>
      <c r="AM54" s="14">
        <v>3</v>
      </c>
      <c r="AN54" s="14">
        <v>400</v>
      </c>
      <c r="AO54" s="18" t="s">
        <v>221</v>
      </c>
      <c r="AP54" s="14">
        <v>28</v>
      </c>
      <c r="AQ54" s="4">
        <v>6240</v>
      </c>
      <c r="AR54" s="4">
        <v>1300</v>
      </c>
      <c r="AS54" s="36">
        <v>2.3423423423423424</v>
      </c>
      <c r="AT54" s="31">
        <v>23</v>
      </c>
    </row>
    <row r="55" spans="1:46" s="20" customFormat="1" ht="15.9" customHeight="1" x14ac:dyDescent="0.3">
      <c r="A55" s="34" t="s">
        <v>131</v>
      </c>
      <c r="B55" s="35" t="s">
        <v>132</v>
      </c>
      <c r="C55" s="4">
        <v>113</v>
      </c>
      <c r="D55" s="4">
        <v>640</v>
      </c>
      <c r="E55" s="51" t="s">
        <v>229</v>
      </c>
      <c r="F55" s="51" t="s">
        <v>229</v>
      </c>
      <c r="G55" s="8">
        <v>640</v>
      </c>
      <c r="H55" s="36">
        <v>5.663716814159292</v>
      </c>
      <c r="I55" s="57" t="s">
        <v>229</v>
      </c>
      <c r="J55" s="57" t="s">
        <v>229</v>
      </c>
      <c r="K55" s="4">
        <v>118</v>
      </c>
      <c r="L55" s="4">
        <v>3378</v>
      </c>
      <c r="M55" s="36">
        <v>29.893805309734514</v>
      </c>
      <c r="N55" s="51" t="s">
        <v>229</v>
      </c>
      <c r="O55" s="4">
        <v>25</v>
      </c>
      <c r="P55" s="4">
        <v>55</v>
      </c>
      <c r="Q55" s="1">
        <v>5866</v>
      </c>
      <c r="R55" s="1">
        <v>10000</v>
      </c>
      <c r="S55" s="54" t="s">
        <v>229</v>
      </c>
      <c r="T55" s="54" t="s">
        <v>229</v>
      </c>
      <c r="U55" s="1">
        <v>15866</v>
      </c>
      <c r="V55" s="37">
        <v>7694</v>
      </c>
      <c r="W55" s="37">
        <v>1493</v>
      </c>
      <c r="X55" s="1">
        <v>3391</v>
      </c>
      <c r="Y55" s="37">
        <v>3288</v>
      </c>
      <c r="Z55" s="1">
        <v>15866</v>
      </c>
      <c r="AA55" s="38">
        <v>140.40707964601771</v>
      </c>
      <c r="AB55" s="54" t="s">
        <v>229</v>
      </c>
      <c r="AC55" s="1">
        <v>2627</v>
      </c>
      <c r="AD55" s="1">
        <v>764</v>
      </c>
      <c r="AE55" s="54" t="s">
        <v>229</v>
      </c>
      <c r="AF55" s="54" t="s">
        <v>229</v>
      </c>
      <c r="AG55" s="1">
        <v>3391</v>
      </c>
      <c r="AH55" s="38">
        <v>30.008849557522122</v>
      </c>
      <c r="AI55" s="55" t="s">
        <v>229</v>
      </c>
      <c r="AJ55" s="2">
        <v>0.5</v>
      </c>
      <c r="AK55" s="55" t="s">
        <v>229</v>
      </c>
      <c r="AL55" s="2">
        <v>0.5</v>
      </c>
      <c r="AM55" s="14">
        <v>4</v>
      </c>
      <c r="AN55" s="14">
        <v>100</v>
      </c>
      <c r="AO55" s="18" t="s">
        <v>220</v>
      </c>
      <c r="AP55" s="14">
        <v>20</v>
      </c>
      <c r="AQ55" s="4">
        <v>1275</v>
      </c>
      <c r="AR55" s="51" t="s">
        <v>229</v>
      </c>
      <c r="AS55" s="58" t="s">
        <v>229</v>
      </c>
      <c r="AT55" s="56" t="s">
        <v>229</v>
      </c>
    </row>
    <row r="56" spans="1:46" s="20" customFormat="1" ht="15.9" customHeight="1" x14ac:dyDescent="0.3">
      <c r="A56" s="34" t="s">
        <v>72</v>
      </c>
      <c r="B56" s="35" t="s">
        <v>73</v>
      </c>
      <c r="C56" s="4">
        <v>962</v>
      </c>
      <c r="D56" s="4">
        <v>4100</v>
      </c>
      <c r="E56" s="4">
        <v>1563</v>
      </c>
      <c r="F56" s="4">
        <v>119</v>
      </c>
      <c r="G56" s="8">
        <v>5782</v>
      </c>
      <c r="H56" s="36">
        <v>6.0103950103950101</v>
      </c>
      <c r="I56" s="57" t="s">
        <v>229</v>
      </c>
      <c r="J56" s="8">
        <v>24</v>
      </c>
      <c r="K56" s="4">
        <v>375</v>
      </c>
      <c r="L56" s="4">
        <v>9314</v>
      </c>
      <c r="M56" s="36">
        <v>9.6819126819126815</v>
      </c>
      <c r="N56" s="4">
        <v>79</v>
      </c>
      <c r="O56" s="4">
        <v>2</v>
      </c>
      <c r="P56" s="51" t="s">
        <v>229</v>
      </c>
      <c r="Q56" s="54" t="s">
        <v>229</v>
      </c>
      <c r="R56" s="1">
        <v>6600</v>
      </c>
      <c r="S56" s="54" t="s">
        <v>229</v>
      </c>
      <c r="T56" s="1">
        <v>6035</v>
      </c>
      <c r="U56" s="1">
        <v>12635</v>
      </c>
      <c r="V56" s="37">
        <v>4169</v>
      </c>
      <c r="W56" s="53" t="s">
        <v>229</v>
      </c>
      <c r="X56" s="1">
        <v>2031</v>
      </c>
      <c r="Y56" s="37">
        <v>4453</v>
      </c>
      <c r="Z56" s="1">
        <v>10653</v>
      </c>
      <c r="AA56" s="38">
        <v>11.073804573804575</v>
      </c>
      <c r="AB56" s="54" t="s">
        <v>229</v>
      </c>
      <c r="AC56" s="1">
        <v>1861</v>
      </c>
      <c r="AD56" s="1">
        <v>30</v>
      </c>
      <c r="AE56" s="1">
        <v>140</v>
      </c>
      <c r="AF56" s="54" t="s">
        <v>229</v>
      </c>
      <c r="AG56" s="1">
        <v>2031</v>
      </c>
      <c r="AH56" s="38">
        <v>2.1112266112266114</v>
      </c>
      <c r="AI56" s="55" t="s">
        <v>229</v>
      </c>
      <c r="AJ56" s="2">
        <v>0.75</v>
      </c>
      <c r="AK56" s="55" t="s">
        <v>229</v>
      </c>
      <c r="AL56" s="2">
        <v>0.75</v>
      </c>
      <c r="AM56" s="14">
        <v>11</v>
      </c>
      <c r="AN56" s="14">
        <v>1300</v>
      </c>
      <c r="AO56" s="18" t="s">
        <v>219</v>
      </c>
      <c r="AP56" s="14">
        <v>31</v>
      </c>
      <c r="AQ56" s="4">
        <v>2080</v>
      </c>
      <c r="AR56" s="4">
        <v>260</v>
      </c>
      <c r="AS56" s="36">
        <v>0.27027027027027029</v>
      </c>
      <c r="AT56" s="31">
        <v>3</v>
      </c>
    </row>
    <row r="57" spans="1:46" s="20" customFormat="1" ht="15.9" customHeight="1" x14ac:dyDescent="0.3">
      <c r="A57" s="34" t="s">
        <v>74</v>
      </c>
      <c r="B57" s="35" t="s">
        <v>32</v>
      </c>
      <c r="C57" s="4">
        <v>4303</v>
      </c>
      <c r="D57" s="4">
        <v>9119</v>
      </c>
      <c r="E57" s="51" t="s">
        <v>229</v>
      </c>
      <c r="F57" s="4">
        <v>1593</v>
      </c>
      <c r="G57" s="8">
        <v>10712</v>
      </c>
      <c r="H57" s="36">
        <v>2.4894259818731119</v>
      </c>
      <c r="I57" s="8">
        <v>84</v>
      </c>
      <c r="J57" s="8">
        <v>356</v>
      </c>
      <c r="K57" s="4">
        <v>1089</v>
      </c>
      <c r="L57" s="4">
        <v>12653</v>
      </c>
      <c r="M57" s="36">
        <v>2.9405066232860797</v>
      </c>
      <c r="N57" s="4">
        <v>1411</v>
      </c>
      <c r="O57" s="4">
        <v>43</v>
      </c>
      <c r="P57" s="4">
        <v>72</v>
      </c>
      <c r="Q57" s="1">
        <v>124459</v>
      </c>
      <c r="R57" s="1">
        <v>40900</v>
      </c>
      <c r="S57" s="54" t="s">
        <v>229</v>
      </c>
      <c r="T57" s="1">
        <v>0</v>
      </c>
      <c r="U57" s="1">
        <v>165359</v>
      </c>
      <c r="V57" s="1">
        <v>79708</v>
      </c>
      <c r="W57" s="1">
        <v>19778</v>
      </c>
      <c r="X57" s="1">
        <v>21828</v>
      </c>
      <c r="Y57" s="1">
        <v>43896</v>
      </c>
      <c r="Z57" s="1">
        <v>165210</v>
      </c>
      <c r="AA57" s="38">
        <v>38.394143620729722</v>
      </c>
      <c r="AB57" s="54" t="s">
        <v>229</v>
      </c>
      <c r="AC57" s="1">
        <v>17812</v>
      </c>
      <c r="AD57" s="1">
        <v>2830</v>
      </c>
      <c r="AE57" s="1">
        <v>1067</v>
      </c>
      <c r="AF57" s="1">
        <v>119</v>
      </c>
      <c r="AG57" s="1">
        <v>21828</v>
      </c>
      <c r="AH57" s="38">
        <v>5.0727399488728793</v>
      </c>
      <c r="AI57" s="55" t="s">
        <v>229</v>
      </c>
      <c r="AJ57" s="2">
        <v>0.94</v>
      </c>
      <c r="AK57" s="2">
        <v>1.44</v>
      </c>
      <c r="AL57" s="2">
        <v>2.38</v>
      </c>
      <c r="AM57" s="14">
        <v>4</v>
      </c>
      <c r="AN57" s="14">
        <v>200</v>
      </c>
      <c r="AO57" s="18" t="s">
        <v>221</v>
      </c>
      <c r="AP57" s="14">
        <v>40</v>
      </c>
      <c r="AQ57" s="4">
        <v>11960</v>
      </c>
      <c r="AR57" s="4">
        <v>2340</v>
      </c>
      <c r="AS57" s="36">
        <v>0.54380664652567978</v>
      </c>
      <c r="AT57" s="31">
        <v>27</v>
      </c>
    </row>
    <row r="58" spans="1:46" s="20" customFormat="1" ht="15.9" customHeight="1" x14ac:dyDescent="0.3">
      <c r="A58" s="34" t="s">
        <v>75</v>
      </c>
      <c r="B58" s="35" t="s">
        <v>76</v>
      </c>
      <c r="C58" s="4">
        <v>340</v>
      </c>
      <c r="D58" s="4">
        <v>284</v>
      </c>
      <c r="E58" s="4">
        <v>23</v>
      </c>
      <c r="F58" s="4">
        <v>365</v>
      </c>
      <c r="G58" s="8">
        <v>672</v>
      </c>
      <c r="H58" s="36">
        <v>1.9764705882352942</v>
      </c>
      <c r="I58" s="57" t="s">
        <v>229</v>
      </c>
      <c r="J58" s="57" t="s">
        <v>229</v>
      </c>
      <c r="K58" s="4">
        <v>60</v>
      </c>
      <c r="L58" s="4">
        <v>2060</v>
      </c>
      <c r="M58" s="36">
        <v>6.0588235294117645</v>
      </c>
      <c r="N58" s="4">
        <v>256</v>
      </c>
      <c r="O58" s="4">
        <v>134</v>
      </c>
      <c r="P58" s="4">
        <v>25</v>
      </c>
      <c r="Q58" s="54" t="s">
        <v>229</v>
      </c>
      <c r="R58" s="1">
        <v>5300</v>
      </c>
      <c r="S58" s="1">
        <v>3550</v>
      </c>
      <c r="T58" s="1">
        <v>2182</v>
      </c>
      <c r="U58" s="1">
        <v>11032</v>
      </c>
      <c r="V58" s="37">
        <v>3316</v>
      </c>
      <c r="W58" s="37">
        <v>696</v>
      </c>
      <c r="X58" s="1">
        <v>2157</v>
      </c>
      <c r="Y58" s="37">
        <v>426</v>
      </c>
      <c r="Z58" s="1">
        <v>6595</v>
      </c>
      <c r="AA58" s="38">
        <v>19.397058823529413</v>
      </c>
      <c r="AB58" s="54" t="s">
        <v>229</v>
      </c>
      <c r="AC58" s="1">
        <v>400</v>
      </c>
      <c r="AD58" s="1">
        <v>399</v>
      </c>
      <c r="AE58" s="1">
        <v>1358</v>
      </c>
      <c r="AF58" s="54" t="s">
        <v>229</v>
      </c>
      <c r="AG58" s="1">
        <v>2157</v>
      </c>
      <c r="AH58" s="38">
        <v>6.3441176470588232</v>
      </c>
      <c r="AI58" s="55" t="s">
        <v>229</v>
      </c>
      <c r="AJ58" s="2">
        <v>0.25</v>
      </c>
      <c r="AK58" s="55" t="s">
        <v>229</v>
      </c>
      <c r="AL58" s="2">
        <v>0.25</v>
      </c>
      <c r="AM58" s="52" t="s">
        <v>229</v>
      </c>
      <c r="AN58" s="52" t="s">
        <v>229</v>
      </c>
      <c r="AO58" s="18" t="s">
        <v>221</v>
      </c>
      <c r="AP58" s="14">
        <v>10</v>
      </c>
      <c r="AQ58" s="4">
        <v>500</v>
      </c>
      <c r="AR58" s="4">
        <v>200</v>
      </c>
      <c r="AS58" s="36">
        <v>0.58823529411764708</v>
      </c>
      <c r="AT58" s="31">
        <v>3</v>
      </c>
    </row>
    <row r="59" spans="1:46" s="20" customFormat="1" ht="15.9" customHeight="1" x14ac:dyDescent="0.3">
      <c r="A59" s="34" t="s">
        <v>186</v>
      </c>
      <c r="B59" s="35" t="s">
        <v>136</v>
      </c>
      <c r="C59" s="4">
        <v>322</v>
      </c>
      <c r="D59" s="51" t="s">
        <v>229</v>
      </c>
      <c r="E59" s="51" t="s">
        <v>229</v>
      </c>
      <c r="F59" s="51" t="s">
        <v>229</v>
      </c>
      <c r="G59" s="57" t="s">
        <v>229</v>
      </c>
      <c r="H59" s="58" t="s">
        <v>229</v>
      </c>
      <c r="I59" s="57" t="s">
        <v>229</v>
      </c>
      <c r="J59" s="57" t="s">
        <v>229</v>
      </c>
      <c r="K59" s="4">
        <v>35</v>
      </c>
      <c r="L59" s="51" t="s">
        <v>229</v>
      </c>
      <c r="M59" s="58" t="s">
        <v>229</v>
      </c>
      <c r="N59" s="51" t="s">
        <v>229</v>
      </c>
      <c r="O59" s="51" t="s">
        <v>229</v>
      </c>
      <c r="P59" s="51" t="s">
        <v>229</v>
      </c>
      <c r="Q59" s="1">
        <v>3280</v>
      </c>
      <c r="R59" s="1">
        <v>5000</v>
      </c>
      <c r="S59" s="54" t="s">
        <v>229</v>
      </c>
      <c r="T59" s="1">
        <v>0</v>
      </c>
      <c r="U59" s="1">
        <v>8280</v>
      </c>
      <c r="V59" s="37">
        <v>3341</v>
      </c>
      <c r="W59" s="37">
        <v>1006</v>
      </c>
      <c r="X59" s="1">
        <v>656</v>
      </c>
      <c r="Y59" s="37">
        <v>1506</v>
      </c>
      <c r="Z59" s="1">
        <v>6509</v>
      </c>
      <c r="AA59" s="38">
        <v>20.214285714285715</v>
      </c>
      <c r="AB59" s="54" t="s">
        <v>229</v>
      </c>
      <c r="AC59" s="1">
        <v>444</v>
      </c>
      <c r="AD59" s="1">
        <v>212</v>
      </c>
      <c r="AE59" s="54" t="s">
        <v>229</v>
      </c>
      <c r="AF59" s="54" t="s">
        <v>229</v>
      </c>
      <c r="AG59" s="1">
        <v>656</v>
      </c>
      <c r="AH59" s="38">
        <v>2.0372670807453415</v>
      </c>
      <c r="AI59" s="55" t="s">
        <v>229</v>
      </c>
      <c r="AJ59" s="2">
        <v>0.5</v>
      </c>
      <c r="AK59" s="55" t="s">
        <v>229</v>
      </c>
      <c r="AL59" s="2">
        <v>0.5</v>
      </c>
      <c r="AM59" s="14">
        <v>3</v>
      </c>
      <c r="AN59" s="14">
        <v>50</v>
      </c>
      <c r="AO59" s="18" t="s">
        <v>219</v>
      </c>
      <c r="AP59" s="14">
        <v>20</v>
      </c>
      <c r="AQ59" s="4">
        <v>675</v>
      </c>
      <c r="AR59" s="51" t="s">
        <v>229</v>
      </c>
      <c r="AS59" s="58" t="s">
        <v>229</v>
      </c>
      <c r="AT59" s="56" t="s">
        <v>229</v>
      </c>
    </row>
    <row r="60" spans="1:46" s="20" customFormat="1" ht="15.9" customHeight="1" x14ac:dyDescent="0.3">
      <c r="A60" s="34" t="s">
        <v>77</v>
      </c>
      <c r="B60" s="35" t="s">
        <v>78</v>
      </c>
      <c r="C60" s="4">
        <v>11075</v>
      </c>
      <c r="D60" s="4">
        <v>25142</v>
      </c>
      <c r="E60" s="4">
        <v>27760</v>
      </c>
      <c r="F60" s="4">
        <v>18009</v>
      </c>
      <c r="G60" s="8">
        <v>70911</v>
      </c>
      <c r="H60" s="36">
        <v>6.4027990970654631</v>
      </c>
      <c r="I60" s="8">
        <v>250</v>
      </c>
      <c r="J60" s="8">
        <v>560</v>
      </c>
      <c r="K60" s="4">
        <v>870</v>
      </c>
      <c r="L60" s="4">
        <v>27400</v>
      </c>
      <c r="M60" s="36">
        <v>2.4740406320541761</v>
      </c>
      <c r="N60" s="4">
        <v>818</v>
      </c>
      <c r="O60" s="4">
        <v>113</v>
      </c>
      <c r="P60" s="4">
        <v>80</v>
      </c>
      <c r="Q60" s="1">
        <v>240210</v>
      </c>
      <c r="R60" s="1">
        <v>25200</v>
      </c>
      <c r="S60" s="54" t="s">
        <v>229</v>
      </c>
      <c r="T60" s="1">
        <v>3000</v>
      </c>
      <c r="U60" s="1">
        <v>268410</v>
      </c>
      <c r="V60" s="1">
        <v>102000</v>
      </c>
      <c r="W60" s="1">
        <v>56400</v>
      </c>
      <c r="X60" s="1">
        <v>23600</v>
      </c>
      <c r="Y60" s="1">
        <v>86410</v>
      </c>
      <c r="Z60" s="1">
        <v>268410</v>
      </c>
      <c r="AA60" s="38">
        <v>24.235665914221219</v>
      </c>
      <c r="AB60" s="54" t="s">
        <v>229</v>
      </c>
      <c r="AC60" s="1">
        <v>18500</v>
      </c>
      <c r="AD60" s="1">
        <v>2200</v>
      </c>
      <c r="AE60" s="1">
        <v>2050</v>
      </c>
      <c r="AF60" s="1">
        <v>850</v>
      </c>
      <c r="AG60" s="1">
        <v>23600</v>
      </c>
      <c r="AH60" s="38">
        <v>2.130925507900677</v>
      </c>
      <c r="AI60" s="2">
        <v>1</v>
      </c>
      <c r="AJ60" s="2">
        <v>1</v>
      </c>
      <c r="AK60" s="2">
        <v>3</v>
      </c>
      <c r="AL60" s="2">
        <v>4</v>
      </c>
      <c r="AM60" s="14">
        <v>30</v>
      </c>
      <c r="AN60" s="14">
        <v>672</v>
      </c>
      <c r="AO60" s="18" t="s">
        <v>220</v>
      </c>
      <c r="AP60" s="14">
        <v>48</v>
      </c>
      <c r="AQ60" s="4">
        <v>42744</v>
      </c>
      <c r="AR60" s="4">
        <v>2600</v>
      </c>
      <c r="AS60" s="36">
        <v>0.23476297968397292</v>
      </c>
      <c r="AT60" s="31">
        <v>100</v>
      </c>
    </row>
    <row r="61" spans="1:46" s="20" customFormat="1" ht="15.9" customHeight="1" x14ac:dyDescent="0.3">
      <c r="A61" s="34" t="s">
        <v>79</v>
      </c>
      <c r="B61" s="35" t="s">
        <v>80</v>
      </c>
      <c r="C61" s="4">
        <v>251</v>
      </c>
      <c r="D61" s="4">
        <v>1901</v>
      </c>
      <c r="E61" s="51" t="s">
        <v>229</v>
      </c>
      <c r="F61" s="4">
        <v>1014</v>
      </c>
      <c r="G61" s="8">
        <v>2915</v>
      </c>
      <c r="H61" s="36">
        <v>11.613545816733067</v>
      </c>
      <c r="I61" s="8">
        <v>0</v>
      </c>
      <c r="J61" s="8">
        <v>43</v>
      </c>
      <c r="K61" s="4">
        <v>586</v>
      </c>
      <c r="L61" s="4">
        <v>8172</v>
      </c>
      <c r="M61" s="36">
        <v>32.557768924302792</v>
      </c>
      <c r="N61" s="4">
        <v>451</v>
      </c>
      <c r="O61" s="4">
        <v>99</v>
      </c>
      <c r="P61" s="4">
        <v>67</v>
      </c>
      <c r="Q61" s="1">
        <v>11466</v>
      </c>
      <c r="R61" s="1">
        <v>10000</v>
      </c>
      <c r="S61" s="54" t="s">
        <v>229</v>
      </c>
      <c r="T61" s="1">
        <v>110</v>
      </c>
      <c r="U61" s="1">
        <v>21576</v>
      </c>
      <c r="V61" s="37">
        <v>8566</v>
      </c>
      <c r="W61" s="37">
        <v>1899</v>
      </c>
      <c r="X61" s="1">
        <v>5971</v>
      </c>
      <c r="Y61" s="37">
        <v>4346</v>
      </c>
      <c r="Z61" s="1">
        <v>20782</v>
      </c>
      <c r="AA61" s="38">
        <v>82.79681274900399</v>
      </c>
      <c r="AB61" s="54" t="s">
        <v>229</v>
      </c>
      <c r="AC61" s="1">
        <v>2456</v>
      </c>
      <c r="AD61" s="1">
        <v>1626</v>
      </c>
      <c r="AE61" s="1">
        <v>1731</v>
      </c>
      <c r="AF61" s="1">
        <v>158</v>
      </c>
      <c r="AG61" s="1">
        <v>5971</v>
      </c>
      <c r="AH61" s="38">
        <v>23.788844621513945</v>
      </c>
      <c r="AI61" s="55" t="s">
        <v>229</v>
      </c>
      <c r="AJ61" s="2">
        <v>0.4</v>
      </c>
      <c r="AK61" s="2">
        <v>0.1</v>
      </c>
      <c r="AL61" s="2">
        <v>0.5</v>
      </c>
      <c r="AM61" s="14">
        <v>3</v>
      </c>
      <c r="AN61" s="14">
        <v>15</v>
      </c>
      <c r="AO61" s="18" t="s">
        <v>220</v>
      </c>
      <c r="AP61" s="14">
        <v>10</v>
      </c>
      <c r="AQ61" s="4">
        <v>2250</v>
      </c>
      <c r="AR61" s="4">
        <v>500</v>
      </c>
      <c r="AS61" s="36">
        <v>1.9920318725099602</v>
      </c>
      <c r="AT61" s="56" t="s">
        <v>229</v>
      </c>
    </row>
    <row r="62" spans="1:46" s="20" customFormat="1" ht="15.9" customHeight="1" x14ac:dyDescent="0.3">
      <c r="A62" s="34" t="s">
        <v>81</v>
      </c>
      <c r="B62" s="35" t="s">
        <v>82</v>
      </c>
      <c r="C62" s="4">
        <v>3440</v>
      </c>
      <c r="D62" s="4">
        <v>17360</v>
      </c>
      <c r="E62" s="4">
        <v>11574</v>
      </c>
      <c r="F62" s="4">
        <v>1468</v>
      </c>
      <c r="G62" s="8">
        <v>30402</v>
      </c>
      <c r="H62" s="36">
        <v>8.8377906976744178</v>
      </c>
      <c r="I62" s="8">
        <v>164</v>
      </c>
      <c r="J62" s="8">
        <v>278</v>
      </c>
      <c r="K62" s="4">
        <v>1478</v>
      </c>
      <c r="L62" s="4">
        <v>23000</v>
      </c>
      <c r="M62" s="36">
        <v>6.6860465116279073</v>
      </c>
      <c r="N62" s="4">
        <v>770</v>
      </c>
      <c r="O62" s="4">
        <v>130</v>
      </c>
      <c r="P62" s="4">
        <v>122</v>
      </c>
      <c r="Q62" s="1">
        <v>121415</v>
      </c>
      <c r="R62" s="1">
        <v>10000</v>
      </c>
      <c r="S62" s="1">
        <v>280</v>
      </c>
      <c r="T62" s="1">
        <v>3374</v>
      </c>
      <c r="U62" s="1">
        <v>135069</v>
      </c>
      <c r="V62" s="1">
        <v>59530</v>
      </c>
      <c r="W62" s="1">
        <v>12745</v>
      </c>
      <c r="X62" s="1">
        <v>25441</v>
      </c>
      <c r="Y62" s="1">
        <v>34648</v>
      </c>
      <c r="Z62" s="1">
        <v>132364</v>
      </c>
      <c r="AA62" s="38">
        <v>38.477906976744187</v>
      </c>
      <c r="AB62" s="54" t="s">
        <v>229</v>
      </c>
      <c r="AC62" s="1">
        <v>18571</v>
      </c>
      <c r="AD62" s="1">
        <v>6576</v>
      </c>
      <c r="AE62" s="1">
        <v>294</v>
      </c>
      <c r="AF62" s="54" t="s">
        <v>229</v>
      </c>
      <c r="AG62" s="1">
        <v>25441</v>
      </c>
      <c r="AH62" s="38">
        <v>7.3956395348837205</v>
      </c>
      <c r="AI62" s="2">
        <v>1</v>
      </c>
      <c r="AJ62" s="2">
        <v>1</v>
      </c>
      <c r="AK62" s="2">
        <v>2.75</v>
      </c>
      <c r="AL62" s="2">
        <v>3.75</v>
      </c>
      <c r="AM62" s="14">
        <v>12</v>
      </c>
      <c r="AN62" s="14">
        <v>47</v>
      </c>
      <c r="AO62" s="18" t="s">
        <v>219</v>
      </c>
      <c r="AP62" s="14">
        <v>44</v>
      </c>
      <c r="AQ62" s="4">
        <v>14300</v>
      </c>
      <c r="AR62" s="4">
        <v>1820</v>
      </c>
      <c r="AS62" s="36">
        <v>0.52906976744186052</v>
      </c>
      <c r="AT62" s="31">
        <v>27</v>
      </c>
    </row>
    <row r="63" spans="1:46" s="20" customFormat="1" ht="15.9" customHeight="1" x14ac:dyDescent="0.3">
      <c r="A63" s="34" t="s">
        <v>127</v>
      </c>
      <c r="B63" s="35" t="s">
        <v>128</v>
      </c>
      <c r="C63" s="4">
        <v>455</v>
      </c>
      <c r="D63" s="4">
        <v>1615</v>
      </c>
      <c r="E63" s="4">
        <v>625</v>
      </c>
      <c r="F63" s="4">
        <v>57</v>
      </c>
      <c r="G63" s="8">
        <v>2297</v>
      </c>
      <c r="H63" s="36">
        <v>5.0483516483516482</v>
      </c>
      <c r="I63" s="57" t="s">
        <v>229</v>
      </c>
      <c r="J63" s="57" t="s">
        <v>229</v>
      </c>
      <c r="K63" s="4">
        <v>22</v>
      </c>
      <c r="L63" s="4">
        <v>2645</v>
      </c>
      <c r="M63" s="36">
        <v>5.813186813186813</v>
      </c>
      <c r="N63" s="51" t="s">
        <v>229</v>
      </c>
      <c r="O63" s="51" t="s">
        <v>229</v>
      </c>
      <c r="P63" s="4">
        <v>1</v>
      </c>
      <c r="Q63" s="54" t="s">
        <v>229</v>
      </c>
      <c r="R63" s="1">
        <v>5000</v>
      </c>
      <c r="S63" s="54" t="s">
        <v>229</v>
      </c>
      <c r="T63" s="54" t="s">
        <v>229</v>
      </c>
      <c r="U63" s="1">
        <v>5000</v>
      </c>
      <c r="V63" s="1">
        <v>2356</v>
      </c>
      <c r="W63" s="1">
        <v>135</v>
      </c>
      <c r="X63" s="1">
        <v>276</v>
      </c>
      <c r="Y63" s="1">
        <v>140</v>
      </c>
      <c r="Z63" s="1">
        <v>2907</v>
      </c>
      <c r="AA63" s="38">
        <v>6.3890109890109894</v>
      </c>
      <c r="AB63" s="54" t="s">
        <v>229</v>
      </c>
      <c r="AC63" s="54" t="s">
        <v>229</v>
      </c>
      <c r="AD63" s="1">
        <v>276</v>
      </c>
      <c r="AE63" s="54" t="s">
        <v>229</v>
      </c>
      <c r="AF63" s="54" t="s">
        <v>229</v>
      </c>
      <c r="AG63" s="1">
        <v>276</v>
      </c>
      <c r="AH63" s="38">
        <v>0.60659340659340655</v>
      </c>
      <c r="AI63" s="55" t="s">
        <v>229</v>
      </c>
      <c r="AJ63" s="2">
        <v>0.25</v>
      </c>
      <c r="AK63" s="55" t="s">
        <v>229</v>
      </c>
      <c r="AL63" s="2">
        <v>0.25</v>
      </c>
      <c r="AM63" s="52" t="s">
        <v>229</v>
      </c>
      <c r="AN63" s="52" t="s">
        <v>229</v>
      </c>
      <c r="AO63" s="18" t="s">
        <v>220</v>
      </c>
      <c r="AP63" s="14">
        <v>10</v>
      </c>
      <c r="AQ63" s="4">
        <v>500</v>
      </c>
      <c r="AR63" s="51" t="s">
        <v>229</v>
      </c>
      <c r="AS63" s="58" t="s">
        <v>229</v>
      </c>
      <c r="AT63" s="56" t="s">
        <v>229</v>
      </c>
    </row>
    <row r="64" spans="1:46" s="20" customFormat="1" ht="15.9" customHeight="1" x14ac:dyDescent="0.3">
      <c r="A64" s="34" t="s">
        <v>83</v>
      </c>
      <c r="B64" s="35" t="s">
        <v>84</v>
      </c>
      <c r="C64" s="4">
        <v>300</v>
      </c>
      <c r="D64" s="4">
        <v>709</v>
      </c>
      <c r="E64" s="4">
        <v>549</v>
      </c>
      <c r="F64" s="4">
        <v>1699</v>
      </c>
      <c r="G64" s="8">
        <v>2957</v>
      </c>
      <c r="H64" s="36">
        <v>9.8566666666666674</v>
      </c>
      <c r="I64" s="57" t="s">
        <v>229</v>
      </c>
      <c r="J64" s="8">
        <v>31</v>
      </c>
      <c r="K64" s="4">
        <v>451</v>
      </c>
      <c r="L64" s="4">
        <v>6573</v>
      </c>
      <c r="M64" s="36">
        <v>21.91</v>
      </c>
      <c r="N64" s="4">
        <v>42</v>
      </c>
      <c r="O64" s="4">
        <v>65</v>
      </c>
      <c r="P64" s="4">
        <v>22</v>
      </c>
      <c r="Q64" s="1">
        <v>3280</v>
      </c>
      <c r="R64" s="1">
        <v>9500</v>
      </c>
      <c r="S64" s="54" t="s">
        <v>229</v>
      </c>
      <c r="T64" s="1">
        <v>1456</v>
      </c>
      <c r="U64" s="1">
        <v>14236</v>
      </c>
      <c r="V64" s="37">
        <v>6198</v>
      </c>
      <c r="W64" s="37">
        <v>821</v>
      </c>
      <c r="X64" s="1">
        <v>2096</v>
      </c>
      <c r="Y64" s="37">
        <v>3933</v>
      </c>
      <c r="Z64" s="1">
        <v>13048</v>
      </c>
      <c r="AA64" s="38">
        <v>43.493333333333332</v>
      </c>
      <c r="AB64" s="54" t="s">
        <v>229</v>
      </c>
      <c r="AC64" s="1">
        <v>1563</v>
      </c>
      <c r="AD64" s="1">
        <v>533</v>
      </c>
      <c r="AE64" s="54" t="s">
        <v>229</v>
      </c>
      <c r="AF64" s="54" t="s">
        <v>229</v>
      </c>
      <c r="AG64" s="1">
        <v>2096</v>
      </c>
      <c r="AH64" s="38">
        <v>6.9866666666666664</v>
      </c>
      <c r="AI64" s="55" t="s">
        <v>229</v>
      </c>
      <c r="AJ64" s="2">
        <v>0.45</v>
      </c>
      <c r="AK64" s="55" t="s">
        <v>229</v>
      </c>
      <c r="AL64" s="2">
        <v>0.45</v>
      </c>
      <c r="AM64" s="14">
        <v>125</v>
      </c>
      <c r="AN64" s="14">
        <v>100</v>
      </c>
      <c r="AO64" s="18" t="s">
        <v>221</v>
      </c>
      <c r="AP64" s="14">
        <v>18</v>
      </c>
      <c r="AQ64" s="4">
        <v>7280</v>
      </c>
      <c r="AR64" s="4">
        <v>4784</v>
      </c>
      <c r="AS64" s="36">
        <v>15.946666666666667</v>
      </c>
      <c r="AT64" s="31">
        <v>279</v>
      </c>
    </row>
    <row r="65" spans="1:47" s="20" customFormat="1" ht="15.9" customHeight="1" x14ac:dyDescent="0.3">
      <c r="A65" s="34" t="s">
        <v>188</v>
      </c>
      <c r="B65" s="35" t="s">
        <v>187</v>
      </c>
      <c r="C65" s="4">
        <v>499</v>
      </c>
      <c r="D65" s="4">
        <v>198</v>
      </c>
      <c r="E65" s="4">
        <v>122</v>
      </c>
      <c r="F65" s="4">
        <v>838</v>
      </c>
      <c r="G65" s="8">
        <v>1158</v>
      </c>
      <c r="H65" s="36">
        <v>2.3206412825651301</v>
      </c>
      <c r="I65" s="8">
        <v>2</v>
      </c>
      <c r="J65" s="8">
        <v>9</v>
      </c>
      <c r="K65" s="4">
        <v>79</v>
      </c>
      <c r="L65" s="4">
        <v>987</v>
      </c>
      <c r="M65" s="36">
        <v>1.9779559118236474</v>
      </c>
      <c r="N65" s="4">
        <v>44</v>
      </c>
      <c r="O65" s="4">
        <v>6</v>
      </c>
      <c r="P65" s="4">
        <v>9</v>
      </c>
      <c r="Q65" s="1">
        <v>60</v>
      </c>
      <c r="R65" s="1">
        <v>5000</v>
      </c>
      <c r="S65" s="54" t="s">
        <v>229</v>
      </c>
      <c r="T65" s="54" t="s">
        <v>229</v>
      </c>
      <c r="U65" s="1">
        <v>5060</v>
      </c>
      <c r="V65" s="37">
        <v>2753</v>
      </c>
      <c r="W65" s="53" t="s">
        <v>229</v>
      </c>
      <c r="X65" s="1">
        <v>1164</v>
      </c>
      <c r="Y65" s="37">
        <v>1143</v>
      </c>
      <c r="Z65" s="1">
        <v>5060</v>
      </c>
      <c r="AA65" s="38">
        <v>10.140280561122244</v>
      </c>
      <c r="AB65" s="54" t="s">
        <v>229</v>
      </c>
      <c r="AC65" s="1">
        <v>624</v>
      </c>
      <c r="AD65" s="1">
        <v>247</v>
      </c>
      <c r="AE65" s="1">
        <v>293</v>
      </c>
      <c r="AF65" s="54" t="s">
        <v>229</v>
      </c>
      <c r="AG65" s="1">
        <v>1164</v>
      </c>
      <c r="AH65" s="38">
        <v>2.3326653306613228</v>
      </c>
      <c r="AI65" s="55" t="s">
        <v>229</v>
      </c>
      <c r="AJ65" s="2">
        <v>0.5</v>
      </c>
      <c r="AK65" s="55" t="s">
        <v>229</v>
      </c>
      <c r="AL65" s="2">
        <v>0.5</v>
      </c>
      <c r="AM65" s="14">
        <v>2</v>
      </c>
      <c r="AN65" s="52" t="s">
        <v>229</v>
      </c>
      <c r="AO65" s="18" t="s">
        <v>220</v>
      </c>
      <c r="AP65" s="14">
        <v>20</v>
      </c>
      <c r="AQ65" s="4">
        <v>1920</v>
      </c>
      <c r="AR65" s="4">
        <v>480</v>
      </c>
      <c r="AS65" s="36">
        <v>0.96192384769539074</v>
      </c>
      <c r="AT65" s="56" t="s">
        <v>229</v>
      </c>
    </row>
    <row r="66" spans="1:47" s="20" customFormat="1" ht="15.9" customHeight="1" x14ac:dyDescent="0.3">
      <c r="A66" s="34" t="s">
        <v>85</v>
      </c>
      <c r="B66" s="35" t="s">
        <v>86</v>
      </c>
      <c r="C66" s="4">
        <v>243</v>
      </c>
      <c r="D66" s="4">
        <v>210</v>
      </c>
      <c r="E66" s="4">
        <v>238</v>
      </c>
      <c r="F66" s="4">
        <v>150</v>
      </c>
      <c r="G66" s="8">
        <v>598</v>
      </c>
      <c r="H66" s="36">
        <v>2.4609053497942388</v>
      </c>
      <c r="I66" s="57" t="s">
        <v>229</v>
      </c>
      <c r="J66" s="57" t="s">
        <v>229</v>
      </c>
      <c r="K66" s="4">
        <v>104</v>
      </c>
      <c r="L66" s="4">
        <v>1924</v>
      </c>
      <c r="M66" s="36">
        <v>7.9176954732510287</v>
      </c>
      <c r="N66" s="4">
        <v>81</v>
      </c>
      <c r="O66" s="4">
        <v>22</v>
      </c>
      <c r="P66" s="4">
        <v>18</v>
      </c>
      <c r="Q66" s="1">
        <v>1664</v>
      </c>
      <c r="R66" s="1">
        <v>5000</v>
      </c>
      <c r="S66" s="1">
        <v>1869</v>
      </c>
      <c r="T66" s="54" t="s">
        <v>229</v>
      </c>
      <c r="U66" s="1">
        <v>8533</v>
      </c>
      <c r="V66" s="37">
        <v>2060</v>
      </c>
      <c r="W66" s="37">
        <v>131</v>
      </c>
      <c r="X66" s="1">
        <v>1005</v>
      </c>
      <c r="Y66" s="37">
        <v>3557</v>
      </c>
      <c r="Z66" s="1">
        <v>6753</v>
      </c>
      <c r="AA66" s="38">
        <v>27.790123456790123</v>
      </c>
      <c r="AB66" s="1">
        <v>1431</v>
      </c>
      <c r="AC66" s="1">
        <v>805</v>
      </c>
      <c r="AD66" s="1">
        <v>200</v>
      </c>
      <c r="AE66" s="54" t="s">
        <v>229</v>
      </c>
      <c r="AF66" s="54" t="s">
        <v>229</v>
      </c>
      <c r="AG66" s="1">
        <v>1005</v>
      </c>
      <c r="AH66" s="38">
        <v>4.1358024691358022</v>
      </c>
      <c r="AI66" s="55" t="s">
        <v>229</v>
      </c>
      <c r="AJ66" s="2">
        <v>0.31</v>
      </c>
      <c r="AK66" s="55" t="s">
        <v>229</v>
      </c>
      <c r="AL66" s="2">
        <v>0.31</v>
      </c>
      <c r="AM66" s="52" t="s">
        <v>229</v>
      </c>
      <c r="AN66" s="52" t="s">
        <v>229</v>
      </c>
      <c r="AO66" s="18" t="s">
        <v>219</v>
      </c>
      <c r="AP66" s="14">
        <v>13</v>
      </c>
      <c r="AQ66" s="4">
        <v>1410</v>
      </c>
      <c r="AR66" s="4">
        <v>94</v>
      </c>
      <c r="AS66" s="36">
        <v>0.38683127572016462</v>
      </c>
      <c r="AT66" s="56" t="s">
        <v>229</v>
      </c>
    </row>
    <row r="67" spans="1:47" s="20" customFormat="1" ht="15.9" customHeight="1" x14ac:dyDescent="0.3">
      <c r="A67" s="34" t="s">
        <v>211</v>
      </c>
      <c r="B67" s="35" t="s">
        <v>209</v>
      </c>
      <c r="C67" s="4">
        <v>491</v>
      </c>
      <c r="D67" s="51" t="s">
        <v>229</v>
      </c>
      <c r="E67" s="51" t="s">
        <v>229</v>
      </c>
      <c r="F67" s="51" t="s">
        <v>229</v>
      </c>
      <c r="G67" s="57" t="s">
        <v>229</v>
      </c>
      <c r="H67" s="58" t="s">
        <v>229</v>
      </c>
      <c r="I67" s="57" t="s">
        <v>229</v>
      </c>
      <c r="J67" s="57" t="s">
        <v>229</v>
      </c>
      <c r="K67" s="4">
        <v>30</v>
      </c>
      <c r="L67" s="4">
        <v>1280</v>
      </c>
      <c r="M67" s="36">
        <v>2.6069246435845215</v>
      </c>
      <c r="N67" s="51" t="s">
        <v>229</v>
      </c>
      <c r="O67" s="51" t="s">
        <v>229</v>
      </c>
      <c r="P67" s="4">
        <v>4</v>
      </c>
      <c r="Q67" s="1">
        <v>854</v>
      </c>
      <c r="R67" s="1">
        <v>5000</v>
      </c>
      <c r="S67" s="54" t="s">
        <v>229</v>
      </c>
      <c r="T67" s="54" t="s">
        <v>229</v>
      </c>
      <c r="U67" s="1">
        <v>5854</v>
      </c>
      <c r="V67" s="37">
        <v>1495</v>
      </c>
      <c r="W67" s="37">
        <v>202</v>
      </c>
      <c r="X67" s="1">
        <v>72</v>
      </c>
      <c r="Y67" s="37">
        <v>2291</v>
      </c>
      <c r="Z67" s="1">
        <v>4060</v>
      </c>
      <c r="AA67" s="38">
        <v>8.268839103869654</v>
      </c>
      <c r="AB67" s="54" t="s">
        <v>229</v>
      </c>
      <c r="AC67" s="54" t="s">
        <v>229</v>
      </c>
      <c r="AD67" s="1">
        <v>72</v>
      </c>
      <c r="AE67" s="54" t="s">
        <v>229</v>
      </c>
      <c r="AF67" s="54" t="s">
        <v>229</v>
      </c>
      <c r="AG67" s="1">
        <v>72</v>
      </c>
      <c r="AH67" s="38">
        <v>0.14663951120162932</v>
      </c>
      <c r="AI67" s="55" t="s">
        <v>229</v>
      </c>
      <c r="AJ67" s="2">
        <v>0.25</v>
      </c>
      <c r="AK67" s="55" t="s">
        <v>229</v>
      </c>
      <c r="AL67" s="2">
        <v>0.25</v>
      </c>
      <c r="AM67" s="52" t="s">
        <v>229</v>
      </c>
      <c r="AN67" s="52" t="s">
        <v>229</v>
      </c>
      <c r="AO67" s="18" t="s">
        <v>221</v>
      </c>
      <c r="AP67" s="14">
        <v>10</v>
      </c>
      <c r="AQ67" s="51" t="s">
        <v>229</v>
      </c>
      <c r="AR67" s="51" t="s">
        <v>229</v>
      </c>
      <c r="AS67" s="58" t="s">
        <v>229</v>
      </c>
      <c r="AT67" s="56" t="s">
        <v>229</v>
      </c>
    </row>
    <row r="68" spans="1:47" s="20" customFormat="1" ht="15.9" customHeight="1" x14ac:dyDescent="0.3">
      <c r="A68" s="34" t="s">
        <v>212</v>
      </c>
      <c r="B68" s="35" t="s">
        <v>210</v>
      </c>
      <c r="C68" s="4">
        <v>586</v>
      </c>
      <c r="D68" s="4">
        <v>3000</v>
      </c>
      <c r="E68" s="51" t="s">
        <v>229</v>
      </c>
      <c r="F68" s="4">
        <v>1000</v>
      </c>
      <c r="G68" s="8">
        <v>4000</v>
      </c>
      <c r="H68" s="36">
        <v>6.8259385665529013</v>
      </c>
      <c r="I68" s="57" t="s">
        <v>229</v>
      </c>
      <c r="J68" s="57" t="s">
        <v>229</v>
      </c>
      <c r="K68" s="4">
        <v>396</v>
      </c>
      <c r="L68" s="4">
        <v>4007</v>
      </c>
      <c r="M68" s="36">
        <v>6.837883959044369</v>
      </c>
      <c r="N68" s="4">
        <v>3</v>
      </c>
      <c r="O68" s="4">
        <v>280</v>
      </c>
      <c r="P68" s="4">
        <v>15</v>
      </c>
      <c r="Q68" s="1">
        <v>3628</v>
      </c>
      <c r="R68" s="1">
        <v>10000</v>
      </c>
      <c r="S68" s="54" t="s">
        <v>229</v>
      </c>
      <c r="T68" s="1">
        <v>2567</v>
      </c>
      <c r="U68" s="1">
        <v>16195</v>
      </c>
      <c r="V68" s="37">
        <v>9094</v>
      </c>
      <c r="W68" s="37">
        <v>511</v>
      </c>
      <c r="X68" s="1">
        <v>5029</v>
      </c>
      <c r="Y68" s="37">
        <v>1561</v>
      </c>
      <c r="Z68" s="1">
        <v>16195</v>
      </c>
      <c r="AA68" s="38">
        <v>27.636518771331058</v>
      </c>
      <c r="AB68" s="54" t="s">
        <v>229</v>
      </c>
      <c r="AC68" s="1">
        <v>3104</v>
      </c>
      <c r="AD68" s="1">
        <v>131</v>
      </c>
      <c r="AE68" s="1">
        <v>1794</v>
      </c>
      <c r="AF68" s="54" t="s">
        <v>229</v>
      </c>
      <c r="AG68" s="1">
        <v>5029</v>
      </c>
      <c r="AH68" s="38">
        <v>8.5819112627986343</v>
      </c>
      <c r="AI68" s="55" t="s">
        <v>229</v>
      </c>
      <c r="AJ68" s="2">
        <v>1</v>
      </c>
      <c r="AK68" s="2">
        <v>0.5</v>
      </c>
      <c r="AL68" s="2">
        <v>1.5</v>
      </c>
      <c r="AM68" s="14">
        <v>5</v>
      </c>
      <c r="AN68" s="14">
        <v>150</v>
      </c>
      <c r="AO68" s="18" t="s">
        <v>221</v>
      </c>
      <c r="AP68" s="14">
        <v>40</v>
      </c>
      <c r="AQ68" s="4">
        <v>6500</v>
      </c>
      <c r="AR68" s="4">
        <v>1000</v>
      </c>
      <c r="AS68" s="36">
        <v>1.7064846416382253</v>
      </c>
      <c r="AT68" s="31">
        <v>2</v>
      </c>
    </row>
    <row r="69" spans="1:47" s="20" customFormat="1" ht="15.9" customHeight="1" x14ac:dyDescent="0.3">
      <c r="A69" s="34" t="s">
        <v>213</v>
      </c>
      <c r="B69" s="35" t="s">
        <v>133</v>
      </c>
      <c r="C69" s="4">
        <v>993</v>
      </c>
      <c r="D69" s="4">
        <v>600</v>
      </c>
      <c r="E69" s="4">
        <v>1015</v>
      </c>
      <c r="F69" s="4">
        <v>1348</v>
      </c>
      <c r="G69" s="8">
        <v>2963</v>
      </c>
      <c r="H69" s="36">
        <v>2.9838872104733132</v>
      </c>
      <c r="I69" s="57" t="s">
        <v>229</v>
      </c>
      <c r="J69" s="8">
        <v>53</v>
      </c>
      <c r="K69" s="4">
        <v>525</v>
      </c>
      <c r="L69" s="4">
        <v>6630</v>
      </c>
      <c r="M69" s="36">
        <v>6.6767371601208456</v>
      </c>
      <c r="N69" s="4">
        <v>16</v>
      </c>
      <c r="O69" s="4">
        <v>16</v>
      </c>
      <c r="P69" s="4">
        <v>28</v>
      </c>
      <c r="Q69" s="1">
        <v>5226</v>
      </c>
      <c r="R69" s="1">
        <v>5000</v>
      </c>
      <c r="S69" s="54" t="s">
        <v>229</v>
      </c>
      <c r="T69" s="54" t="s">
        <v>229</v>
      </c>
      <c r="U69" s="1">
        <v>10226</v>
      </c>
      <c r="V69" s="37">
        <v>5540</v>
      </c>
      <c r="W69" s="37">
        <v>657</v>
      </c>
      <c r="X69" s="1">
        <v>1750</v>
      </c>
      <c r="Y69" s="37">
        <v>2279</v>
      </c>
      <c r="Z69" s="1">
        <v>10226</v>
      </c>
      <c r="AA69" s="38">
        <v>10.298086606243706</v>
      </c>
      <c r="AB69" s="54" t="s">
        <v>229</v>
      </c>
      <c r="AC69" s="1">
        <v>1500</v>
      </c>
      <c r="AD69" s="1">
        <v>250</v>
      </c>
      <c r="AE69" s="54" t="s">
        <v>229</v>
      </c>
      <c r="AF69" s="54" t="s">
        <v>229</v>
      </c>
      <c r="AG69" s="1">
        <v>1750</v>
      </c>
      <c r="AH69" s="38">
        <v>1.7623363544813695</v>
      </c>
      <c r="AI69" s="55" t="s">
        <v>229</v>
      </c>
      <c r="AJ69" s="2">
        <v>1</v>
      </c>
      <c r="AK69" s="55" t="s">
        <v>229</v>
      </c>
      <c r="AL69" s="2">
        <v>1</v>
      </c>
      <c r="AM69" s="52" t="s">
        <v>229</v>
      </c>
      <c r="AN69" s="52" t="s">
        <v>229</v>
      </c>
      <c r="AO69" s="18" t="s">
        <v>219</v>
      </c>
      <c r="AP69" s="14">
        <v>37</v>
      </c>
      <c r="AQ69" s="4">
        <v>7250</v>
      </c>
      <c r="AR69" s="4">
        <v>1500</v>
      </c>
      <c r="AS69" s="36">
        <v>1.5105740181268883</v>
      </c>
      <c r="AT69" s="31">
        <v>1</v>
      </c>
    </row>
    <row r="70" spans="1:47" s="20" customFormat="1" ht="15.9" customHeight="1" x14ac:dyDescent="0.3">
      <c r="A70" s="34" t="s">
        <v>171</v>
      </c>
      <c r="B70" s="35" t="s">
        <v>177</v>
      </c>
      <c r="C70" s="4">
        <v>511</v>
      </c>
      <c r="D70" s="4">
        <v>36</v>
      </c>
      <c r="E70" s="4">
        <v>28</v>
      </c>
      <c r="F70" s="51" t="s">
        <v>229</v>
      </c>
      <c r="G70" s="8">
        <v>64</v>
      </c>
      <c r="H70" s="36">
        <v>0.12524461839530332</v>
      </c>
      <c r="I70" s="57" t="s">
        <v>229</v>
      </c>
      <c r="J70" s="57" t="s">
        <v>229</v>
      </c>
      <c r="K70" s="4">
        <v>100</v>
      </c>
      <c r="L70" s="4">
        <v>2500</v>
      </c>
      <c r="M70" s="36">
        <v>4.8923679060665366</v>
      </c>
      <c r="N70" s="4">
        <v>0</v>
      </c>
      <c r="O70" s="4">
        <v>32</v>
      </c>
      <c r="P70" s="4">
        <v>20</v>
      </c>
      <c r="Q70" s="1">
        <v>12190</v>
      </c>
      <c r="R70" s="1">
        <v>10000</v>
      </c>
      <c r="S70" s="54" t="s">
        <v>229</v>
      </c>
      <c r="T70" s="54" t="s">
        <v>229</v>
      </c>
      <c r="U70" s="1">
        <v>22190</v>
      </c>
      <c r="V70" s="37">
        <v>11629</v>
      </c>
      <c r="W70" s="37">
        <v>1163</v>
      </c>
      <c r="X70" s="1">
        <v>1083</v>
      </c>
      <c r="Y70" s="37">
        <v>8315</v>
      </c>
      <c r="Z70" s="1">
        <v>22190</v>
      </c>
      <c r="AA70" s="38">
        <v>43.424657534246577</v>
      </c>
      <c r="AB70" s="54" t="s">
        <v>229</v>
      </c>
      <c r="AC70" s="1">
        <v>1083</v>
      </c>
      <c r="AD70" s="54" t="s">
        <v>229</v>
      </c>
      <c r="AE70" s="54" t="s">
        <v>229</v>
      </c>
      <c r="AF70" s="54" t="s">
        <v>229</v>
      </c>
      <c r="AG70" s="1">
        <v>1083</v>
      </c>
      <c r="AH70" s="38">
        <v>2.1193737769080236</v>
      </c>
      <c r="AI70" s="55" t="s">
        <v>229</v>
      </c>
      <c r="AJ70" s="2">
        <v>0.75</v>
      </c>
      <c r="AK70" s="55" t="s">
        <v>229</v>
      </c>
      <c r="AL70" s="2">
        <v>0.75</v>
      </c>
      <c r="AM70" s="14">
        <v>5</v>
      </c>
      <c r="AN70" s="14">
        <v>20</v>
      </c>
      <c r="AO70" s="18" t="s">
        <v>219</v>
      </c>
      <c r="AP70" s="14">
        <v>30</v>
      </c>
      <c r="AQ70" s="4">
        <v>1560</v>
      </c>
      <c r="AR70" s="4">
        <v>780</v>
      </c>
      <c r="AS70" s="36">
        <v>1.5264187866927592</v>
      </c>
      <c r="AT70" s="56" t="s">
        <v>229</v>
      </c>
    </row>
    <row r="71" spans="1:47" s="20" customFormat="1" ht="15.9" customHeight="1" x14ac:dyDescent="0.3">
      <c r="A71" s="34" t="s">
        <v>87</v>
      </c>
      <c r="B71" s="35" t="s">
        <v>88</v>
      </c>
      <c r="C71" s="4">
        <v>758</v>
      </c>
      <c r="D71" s="4">
        <v>1921</v>
      </c>
      <c r="E71" s="4">
        <v>1773</v>
      </c>
      <c r="F71" s="4">
        <v>859</v>
      </c>
      <c r="G71" s="8">
        <v>4553</v>
      </c>
      <c r="H71" s="36">
        <v>6.0065963060686016</v>
      </c>
      <c r="I71" s="57" t="s">
        <v>229</v>
      </c>
      <c r="J71" s="8">
        <v>15</v>
      </c>
      <c r="K71" s="4">
        <v>464</v>
      </c>
      <c r="L71" s="4">
        <v>13189</v>
      </c>
      <c r="M71" s="36">
        <v>17.399736147757256</v>
      </c>
      <c r="N71" s="4">
        <v>329</v>
      </c>
      <c r="O71" s="4">
        <v>24</v>
      </c>
      <c r="P71" s="4">
        <v>25</v>
      </c>
      <c r="Q71" s="54" t="s">
        <v>229</v>
      </c>
      <c r="R71" s="1">
        <v>5000</v>
      </c>
      <c r="S71" s="54" t="s">
        <v>229</v>
      </c>
      <c r="T71" s="1">
        <v>589</v>
      </c>
      <c r="U71" s="1">
        <v>5589</v>
      </c>
      <c r="V71" s="53" t="s">
        <v>229</v>
      </c>
      <c r="W71" s="53" t="s">
        <v>229</v>
      </c>
      <c r="X71" s="1">
        <v>4761</v>
      </c>
      <c r="Y71" s="37">
        <v>828</v>
      </c>
      <c r="Z71" s="1">
        <v>5589</v>
      </c>
      <c r="AA71" s="38">
        <v>7.3733509234828496</v>
      </c>
      <c r="AB71" s="54" t="s">
        <v>229</v>
      </c>
      <c r="AC71" s="1">
        <v>4202</v>
      </c>
      <c r="AD71" s="1">
        <v>344</v>
      </c>
      <c r="AE71" s="1">
        <v>215</v>
      </c>
      <c r="AF71" s="54" t="s">
        <v>229</v>
      </c>
      <c r="AG71" s="1">
        <v>4761</v>
      </c>
      <c r="AH71" s="38">
        <v>6.2810026385224278</v>
      </c>
      <c r="AI71" s="55" t="s">
        <v>229</v>
      </c>
      <c r="AJ71" s="55" t="s">
        <v>229</v>
      </c>
      <c r="AK71" s="55" t="s">
        <v>229</v>
      </c>
      <c r="AL71" s="55" t="s">
        <v>229</v>
      </c>
      <c r="AM71" s="14">
        <v>9</v>
      </c>
      <c r="AN71" s="14">
        <v>538</v>
      </c>
      <c r="AO71" s="18" t="s">
        <v>219</v>
      </c>
      <c r="AP71" s="14">
        <v>12</v>
      </c>
      <c r="AQ71" s="4">
        <v>2250</v>
      </c>
      <c r="AR71" s="4">
        <v>500</v>
      </c>
      <c r="AS71" s="36">
        <v>0.65963060686015829</v>
      </c>
      <c r="AT71" s="56" t="s">
        <v>229</v>
      </c>
    </row>
    <row r="72" spans="1:47" s="20" customFormat="1" ht="15.9" customHeight="1" x14ac:dyDescent="0.3">
      <c r="A72" s="34" t="s">
        <v>89</v>
      </c>
      <c r="B72" s="35" t="s">
        <v>90</v>
      </c>
      <c r="C72" s="4">
        <v>5205</v>
      </c>
      <c r="D72" s="4">
        <v>14662</v>
      </c>
      <c r="E72" s="4">
        <v>10460</v>
      </c>
      <c r="F72" s="4">
        <v>6148</v>
      </c>
      <c r="G72" s="8">
        <v>31270</v>
      </c>
      <c r="H72" s="36">
        <v>6.007684918347743</v>
      </c>
      <c r="I72" s="8">
        <v>10</v>
      </c>
      <c r="J72" s="8">
        <v>226</v>
      </c>
      <c r="K72" s="4">
        <v>725</v>
      </c>
      <c r="L72" s="4">
        <v>20404</v>
      </c>
      <c r="M72" s="36">
        <v>3.9200768491834772</v>
      </c>
      <c r="N72" s="4">
        <v>1535</v>
      </c>
      <c r="O72" s="4">
        <v>273</v>
      </c>
      <c r="P72" s="4">
        <v>70</v>
      </c>
      <c r="Q72" s="1">
        <v>109300</v>
      </c>
      <c r="R72" s="1">
        <v>22300</v>
      </c>
      <c r="S72" s="54" t="s">
        <v>229</v>
      </c>
      <c r="T72" s="54" t="s">
        <v>229</v>
      </c>
      <c r="U72" s="1">
        <v>131600</v>
      </c>
      <c r="V72" s="1">
        <v>58347</v>
      </c>
      <c r="W72" s="1">
        <v>27958</v>
      </c>
      <c r="X72" s="1">
        <v>24131</v>
      </c>
      <c r="Y72" s="1">
        <v>21164</v>
      </c>
      <c r="Z72" s="1">
        <v>131600</v>
      </c>
      <c r="AA72" s="38">
        <v>25.283381364073005</v>
      </c>
      <c r="AB72" s="54" t="s">
        <v>229</v>
      </c>
      <c r="AC72" s="1">
        <v>17478</v>
      </c>
      <c r="AD72" s="1">
        <v>3219</v>
      </c>
      <c r="AE72" s="1">
        <v>2281</v>
      </c>
      <c r="AF72" s="1">
        <v>1153</v>
      </c>
      <c r="AG72" s="1">
        <v>24131</v>
      </c>
      <c r="AH72" s="38">
        <v>4.63611911623439</v>
      </c>
      <c r="AI72" s="55" t="s">
        <v>229</v>
      </c>
      <c r="AJ72" s="2">
        <v>1</v>
      </c>
      <c r="AK72" s="2">
        <v>2</v>
      </c>
      <c r="AL72" s="2">
        <v>3</v>
      </c>
      <c r="AM72" s="14">
        <v>2</v>
      </c>
      <c r="AN72" s="14">
        <v>50</v>
      </c>
      <c r="AO72" s="18" t="s">
        <v>219</v>
      </c>
      <c r="AP72" s="14">
        <v>40</v>
      </c>
      <c r="AQ72" s="4">
        <v>26000</v>
      </c>
      <c r="AR72" s="4">
        <v>1560</v>
      </c>
      <c r="AS72" s="36">
        <v>0.29971181556195964</v>
      </c>
      <c r="AT72" s="31">
        <v>188</v>
      </c>
    </row>
    <row r="73" spans="1:47" s="20" customFormat="1" ht="15.9" customHeight="1" x14ac:dyDescent="0.3">
      <c r="A73" s="34" t="s">
        <v>91</v>
      </c>
      <c r="B73" s="35" t="s">
        <v>92</v>
      </c>
      <c r="C73" s="4">
        <v>430</v>
      </c>
      <c r="D73" s="4">
        <v>354</v>
      </c>
      <c r="E73" s="4">
        <v>313</v>
      </c>
      <c r="F73" s="4">
        <v>78</v>
      </c>
      <c r="G73" s="8">
        <v>745</v>
      </c>
      <c r="H73" s="36">
        <v>1.7325581395348837</v>
      </c>
      <c r="I73" s="57" t="s">
        <v>229</v>
      </c>
      <c r="J73" s="8">
        <v>10</v>
      </c>
      <c r="K73" s="4">
        <v>58</v>
      </c>
      <c r="L73" s="4">
        <v>2809</v>
      </c>
      <c r="M73" s="36">
        <v>6.532558139534884</v>
      </c>
      <c r="N73" s="4">
        <v>10</v>
      </c>
      <c r="O73" s="4">
        <v>19</v>
      </c>
      <c r="P73" s="4">
        <v>11</v>
      </c>
      <c r="Q73" s="1">
        <v>5000</v>
      </c>
      <c r="R73" s="1">
        <v>10000</v>
      </c>
      <c r="S73" s="54" t="s">
        <v>229</v>
      </c>
      <c r="T73" s="54" t="s">
        <v>229</v>
      </c>
      <c r="U73" s="1">
        <v>15000</v>
      </c>
      <c r="V73" s="37">
        <v>8575</v>
      </c>
      <c r="W73" s="37">
        <v>1629</v>
      </c>
      <c r="X73" s="1">
        <v>1328</v>
      </c>
      <c r="Y73" s="37">
        <v>3160</v>
      </c>
      <c r="Z73" s="1">
        <v>14692</v>
      </c>
      <c r="AA73" s="38">
        <v>34.167441860465118</v>
      </c>
      <c r="AB73" s="54" t="s">
        <v>229</v>
      </c>
      <c r="AC73" s="1">
        <v>417</v>
      </c>
      <c r="AD73" s="1">
        <v>911</v>
      </c>
      <c r="AE73" s="54" t="s">
        <v>229</v>
      </c>
      <c r="AF73" s="54" t="s">
        <v>229</v>
      </c>
      <c r="AG73" s="1">
        <v>1328</v>
      </c>
      <c r="AH73" s="38">
        <v>3.0883720930232559</v>
      </c>
      <c r="AI73" s="55" t="s">
        <v>229</v>
      </c>
      <c r="AJ73" s="2">
        <v>0.43</v>
      </c>
      <c r="AK73" s="55" t="s">
        <v>229</v>
      </c>
      <c r="AL73" s="2">
        <v>0.43</v>
      </c>
      <c r="AM73" s="52" t="s">
        <v>229</v>
      </c>
      <c r="AN73" s="52" t="s">
        <v>229</v>
      </c>
      <c r="AO73" s="18" t="s">
        <v>221</v>
      </c>
      <c r="AP73" s="14">
        <v>16</v>
      </c>
      <c r="AQ73" s="4">
        <v>480</v>
      </c>
      <c r="AR73" s="51" t="s">
        <v>229</v>
      </c>
      <c r="AS73" s="58" t="s">
        <v>229</v>
      </c>
      <c r="AT73" s="31">
        <v>2</v>
      </c>
    </row>
    <row r="74" spans="1:47" s="20" customFormat="1" ht="15.9" customHeight="1" x14ac:dyDescent="0.3">
      <c r="A74" s="34" t="s">
        <v>93</v>
      </c>
      <c r="B74" s="35" t="s">
        <v>94</v>
      </c>
      <c r="C74" s="4">
        <v>8257</v>
      </c>
      <c r="D74" s="4">
        <v>41099</v>
      </c>
      <c r="E74" s="4">
        <v>32051</v>
      </c>
      <c r="F74" s="4">
        <v>28815</v>
      </c>
      <c r="G74" s="8">
        <v>101965</v>
      </c>
      <c r="H74" s="36">
        <v>12.348916071212305</v>
      </c>
      <c r="I74" s="8">
        <v>626</v>
      </c>
      <c r="J74" s="8">
        <v>578</v>
      </c>
      <c r="K74" s="4">
        <v>2548</v>
      </c>
      <c r="L74" s="4">
        <v>39925</v>
      </c>
      <c r="M74" s="36">
        <v>4.835291268015018</v>
      </c>
      <c r="N74" s="4">
        <v>2096</v>
      </c>
      <c r="O74" s="4">
        <v>375</v>
      </c>
      <c r="P74" s="4">
        <v>174</v>
      </c>
      <c r="Q74" s="1">
        <v>308738</v>
      </c>
      <c r="R74" s="1">
        <v>12000</v>
      </c>
      <c r="S74" s="54" t="s">
        <v>229</v>
      </c>
      <c r="T74" s="1">
        <v>2642</v>
      </c>
      <c r="U74" s="1">
        <v>323380</v>
      </c>
      <c r="V74" s="1">
        <v>157210</v>
      </c>
      <c r="W74" s="1">
        <v>55120</v>
      </c>
      <c r="X74" s="1">
        <v>54693</v>
      </c>
      <c r="Y74" s="1">
        <v>56350</v>
      </c>
      <c r="Z74" s="1">
        <v>323373</v>
      </c>
      <c r="AA74" s="38">
        <v>39.163497638367446</v>
      </c>
      <c r="AB74" s="54" t="s">
        <v>229</v>
      </c>
      <c r="AC74" s="1">
        <v>35000</v>
      </c>
      <c r="AD74" s="1">
        <v>7257</v>
      </c>
      <c r="AE74" s="1">
        <v>8796</v>
      </c>
      <c r="AF74" s="1">
        <v>3640</v>
      </c>
      <c r="AG74" s="1">
        <v>54693</v>
      </c>
      <c r="AH74" s="38">
        <v>6.6238343223931206</v>
      </c>
      <c r="AI74" s="2">
        <v>1.7</v>
      </c>
      <c r="AJ74" s="2">
        <v>1.7</v>
      </c>
      <c r="AK74" s="2">
        <v>3.3</v>
      </c>
      <c r="AL74" s="2">
        <v>5</v>
      </c>
      <c r="AM74" s="14">
        <v>5</v>
      </c>
      <c r="AN74" s="14">
        <v>600</v>
      </c>
      <c r="AO74" s="18" t="s">
        <v>219</v>
      </c>
      <c r="AP74" s="14">
        <v>60</v>
      </c>
      <c r="AQ74" s="4">
        <v>77064</v>
      </c>
      <c r="AR74" s="4">
        <v>12896</v>
      </c>
      <c r="AS74" s="36">
        <v>1.5618263291752452</v>
      </c>
      <c r="AT74" s="31">
        <v>200</v>
      </c>
    </row>
    <row r="75" spans="1:47" s="20" customFormat="1" ht="15.9" customHeight="1" x14ac:dyDescent="0.3">
      <c r="A75" s="34" t="s">
        <v>95</v>
      </c>
      <c r="B75" s="35" t="s">
        <v>96</v>
      </c>
      <c r="C75" s="4">
        <v>704</v>
      </c>
      <c r="D75" s="4">
        <v>4390</v>
      </c>
      <c r="E75" s="4">
        <v>5094</v>
      </c>
      <c r="F75" s="4">
        <v>2660</v>
      </c>
      <c r="G75" s="8">
        <v>12144</v>
      </c>
      <c r="H75" s="36">
        <v>17.25</v>
      </c>
      <c r="I75" s="57" t="s">
        <v>229</v>
      </c>
      <c r="J75" s="8">
        <v>555</v>
      </c>
      <c r="K75" s="4">
        <v>1299</v>
      </c>
      <c r="L75" s="4">
        <v>13661</v>
      </c>
      <c r="M75" s="36">
        <v>19.404829545454547</v>
      </c>
      <c r="N75" s="4">
        <v>649</v>
      </c>
      <c r="O75" s="4">
        <v>200</v>
      </c>
      <c r="P75" s="4">
        <v>61</v>
      </c>
      <c r="Q75" s="1">
        <v>35030</v>
      </c>
      <c r="R75" s="1">
        <v>10000</v>
      </c>
      <c r="S75" s="54" t="s">
        <v>229</v>
      </c>
      <c r="T75" s="1">
        <v>16494</v>
      </c>
      <c r="U75" s="1">
        <v>61524</v>
      </c>
      <c r="V75" s="37">
        <v>22485</v>
      </c>
      <c r="W75" s="37">
        <v>3621</v>
      </c>
      <c r="X75" s="1">
        <v>14931</v>
      </c>
      <c r="Y75" s="37">
        <v>11317</v>
      </c>
      <c r="Z75" s="1">
        <v>52354</v>
      </c>
      <c r="AA75" s="38">
        <v>74.366477272727266</v>
      </c>
      <c r="AB75" s="54" t="s">
        <v>229</v>
      </c>
      <c r="AC75" s="1">
        <v>10064</v>
      </c>
      <c r="AD75" s="1">
        <v>1910</v>
      </c>
      <c r="AE75" s="1">
        <v>2923</v>
      </c>
      <c r="AF75" s="1">
        <v>34</v>
      </c>
      <c r="AG75" s="1">
        <v>14931</v>
      </c>
      <c r="AH75" s="38">
        <v>21.208806818181817</v>
      </c>
      <c r="AI75" s="55" t="s">
        <v>229</v>
      </c>
      <c r="AJ75" s="2">
        <v>0.63</v>
      </c>
      <c r="AK75" s="2">
        <v>0.63</v>
      </c>
      <c r="AL75" s="2">
        <v>1.26</v>
      </c>
      <c r="AM75" s="14">
        <v>1</v>
      </c>
      <c r="AN75" s="14">
        <v>200</v>
      </c>
      <c r="AO75" s="18" t="s">
        <v>221</v>
      </c>
      <c r="AP75" s="14">
        <v>25</v>
      </c>
      <c r="AQ75" s="4">
        <v>10400</v>
      </c>
      <c r="AR75" s="4">
        <v>520</v>
      </c>
      <c r="AS75" s="36">
        <v>0.73863636363636365</v>
      </c>
      <c r="AT75" s="31">
        <v>3</v>
      </c>
    </row>
    <row r="76" spans="1:47" s="20" customFormat="1" ht="15.9" customHeight="1" x14ac:dyDescent="0.3">
      <c r="A76" s="34" t="s">
        <v>97</v>
      </c>
      <c r="B76" s="35" t="s">
        <v>98</v>
      </c>
      <c r="C76" s="4">
        <v>9800</v>
      </c>
      <c r="D76" s="4">
        <v>32707</v>
      </c>
      <c r="E76" s="4">
        <v>22430</v>
      </c>
      <c r="F76" s="4">
        <v>3620</v>
      </c>
      <c r="G76" s="8">
        <v>58757</v>
      </c>
      <c r="H76" s="36">
        <v>5.9956122448979592</v>
      </c>
      <c r="I76" s="8">
        <v>3</v>
      </c>
      <c r="J76" s="8">
        <v>40</v>
      </c>
      <c r="K76" s="4">
        <v>1543</v>
      </c>
      <c r="L76" s="4">
        <v>23711</v>
      </c>
      <c r="M76" s="36">
        <v>2.4194897959183672</v>
      </c>
      <c r="N76" s="4">
        <v>904</v>
      </c>
      <c r="O76" s="4">
        <v>353</v>
      </c>
      <c r="P76" s="4">
        <v>54</v>
      </c>
      <c r="Q76" s="1">
        <v>134595</v>
      </c>
      <c r="R76" s="1">
        <v>10000</v>
      </c>
      <c r="S76" s="54" t="s">
        <v>229</v>
      </c>
      <c r="T76" s="1">
        <v>9124</v>
      </c>
      <c r="U76" s="1">
        <v>153719</v>
      </c>
      <c r="V76" s="1">
        <v>55172</v>
      </c>
      <c r="W76" s="1">
        <v>17833</v>
      </c>
      <c r="X76" s="1">
        <v>28095</v>
      </c>
      <c r="Y76" s="1">
        <v>20193</v>
      </c>
      <c r="Z76" s="1">
        <v>121293</v>
      </c>
      <c r="AA76" s="38">
        <v>12.376836734693878</v>
      </c>
      <c r="AB76" s="54" t="s">
        <v>229</v>
      </c>
      <c r="AC76" s="1">
        <v>22580</v>
      </c>
      <c r="AD76" s="1">
        <v>1080</v>
      </c>
      <c r="AE76" s="1">
        <v>1055</v>
      </c>
      <c r="AF76" s="1">
        <v>3380</v>
      </c>
      <c r="AG76" s="1">
        <v>28095</v>
      </c>
      <c r="AH76" s="38">
        <v>2.8668367346938775</v>
      </c>
      <c r="AI76" s="55" t="s">
        <v>229</v>
      </c>
      <c r="AJ76" s="2">
        <v>2</v>
      </c>
      <c r="AK76" s="55" t="s">
        <v>229</v>
      </c>
      <c r="AL76" s="2">
        <v>2</v>
      </c>
      <c r="AM76" s="14">
        <v>3</v>
      </c>
      <c r="AN76" s="14">
        <v>288</v>
      </c>
      <c r="AO76" s="18" t="s">
        <v>221</v>
      </c>
      <c r="AP76" s="14">
        <v>53</v>
      </c>
      <c r="AQ76" s="4">
        <v>89180</v>
      </c>
      <c r="AR76" s="4">
        <v>1820</v>
      </c>
      <c r="AS76" s="36">
        <v>0.18571428571428572</v>
      </c>
      <c r="AT76" s="31">
        <v>52</v>
      </c>
      <c r="AU76" s="16"/>
    </row>
    <row r="77" spans="1:47" s="20" customFormat="1" ht="15.9" customHeight="1" x14ac:dyDescent="0.3">
      <c r="A77" s="34" t="s">
        <v>99</v>
      </c>
      <c r="B77" s="35" t="s">
        <v>100</v>
      </c>
      <c r="C77" s="4">
        <v>661</v>
      </c>
      <c r="D77" s="4">
        <v>1469</v>
      </c>
      <c r="E77" s="4">
        <v>1903</v>
      </c>
      <c r="F77" s="4">
        <v>871</v>
      </c>
      <c r="G77" s="8">
        <v>4243</v>
      </c>
      <c r="H77" s="36">
        <v>6.4190620272314671</v>
      </c>
      <c r="I77" s="8">
        <v>7</v>
      </c>
      <c r="J77" s="8">
        <v>40</v>
      </c>
      <c r="K77" s="4">
        <v>220</v>
      </c>
      <c r="L77" s="4">
        <v>6170</v>
      </c>
      <c r="M77" s="36">
        <v>9.3343419062027237</v>
      </c>
      <c r="N77" s="4">
        <v>112</v>
      </c>
      <c r="O77" s="4">
        <v>43</v>
      </c>
      <c r="P77" s="4">
        <v>37</v>
      </c>
      <c r="Q77" s="1">
        <v>41138</v>
      </c>
      <c r="R77" s="1">
        <v>10000</v>
      </c>
      <c r="S77" s="54" t="s">
        <v>229</v>
      </c>
      <c r="T77" s="54" t="s">
        <v>229</v>
      </c>
      <c r="U77" s="1">
        <v>51138</v>
      </c>
      <c r="V77" s="37">
        <v>21610</v>
      </c>
      <c r="W77" s="37">
        <v>8869</v>
      </c>
      <c r="X77" s="1">
        <v>7300</v>
      </c>
      <c r="Y77" s="37">
        <v>6584</v>
      </c>
      <c r="Z77" s="1">
        <v>44363</v>
      </c>
      <c r="AA77" s="38">
        <v>67.114977307110436</v>
      </c>
      <c r="AB77" s="54" t="s">
        <v>229</v>
      </c>
      <c r="AC77" s="1">
        <v>6000</v>
      </c>
      <c r="AD77" s="1">
        <v>1000</v>
      </c>
      <c r="AE77" s="1">
        <v>3000</v>
      </c>
      <c r="AF77" s="54" t="s">
        <v>229</v>
      </c>
      <c r="AG77" s="1">
        <v>10000</v>
      </c>
      <c r="AH77" s="38">
        <v>15.128593040847202</v>
      </c>
      <c r="AI77" s="55" t="s">
        <v>229</v>
      </c>
      <c r="AJ77" s="2">
        <v>1</v>
      </c>
      <c r="AK77" s="55" t="s">
        <v>229</v>
      </c>
      <c r="AL77" s="2">
        <v>1</v>
      </c>
      <c r="AM77" s="14">
        <v>5</v>
      </c>
      <c r="AN77" s="14">
        <v>200</v>
      </c>
      <c r="AO77" s="18" t="s">
        <v>221</v>
      </c>
      <c r="AP77" s="14">
        <v>40</v>
      </c>
      <c r="AQ77" s="4">
        <v>4680</v>
      </c>
      <c r="AR77" s="4">
        <v>156</v>
      </c>
      <c r="AS77" s="36">
        <v>0.23600605143721634</v>
      </c>
      <c r="AT77" s="31">
        <v>4</v>
      </c>
      <c r="AU77" s="16"/>
    </row>
    <row r="78" spans="1:47" s="20" customFormat="1" ht="15.9" customHeight="1" x14ac:dyDescent="0.3">
      <c r="A78" s="34" t="s">
        <v>101</v>
      </c>
      <c r="B78" s="35" t="s">
        <v>102</v>
      </c>
      <c r="C78" s="4">
        <v>78</v>
      </c>
      <c r="D78" s="4">
        <v>1458</v>
      </c>
      <c r="E78" s="4">
        <v>1458</v>
      </c>
      <c r="F78" s="4">
        <v>1898</v>
      </c>
      <c r="G78" s="8">
        <v>4814</v>
      </c>
      <c r="H78" s="36">
        <v>61.717948717948715</v>
      </c>
      <c r="I78" s="57" t="s">
        <v>229</v>
      </c>
      <c r="J78" s="57" t="s">
        <v>229</v>
      </c>
      <c r="K78" s="4">
        <v>175</v>
      </c>
      <c r="L78" s="4">
        <v>4100</v>
      </c>
      <c r="M78" s="36">
        <v>52.564102564102562</v>
      </c>
      <c r="N78" s="4">
        <v>81</v>
      </c>
      <c r="O78" s="4">
        <v>17</v>
      </c>
      <c r="P78" s="4">
        <v>26</v>
      </c>
      <c r="Q78" s="1">
        <v>6341</v>
      </c>
      <c r="R78" s="1">
        <v>10000</v>
      </c>
      <c r="S78" s="54" t="s">
        <v>229</v>
      </c>
      <c r="T78" s="54" t="s">
        <v>229</v>
      </c>
      <c r="U78" s="1">
        <v>16341</v>
      </c>
      <c r="V78" s="37">
        <v>5010</v>
      </c>
      <c r="W78" s="37">
        <v>754</v>
      </c>
      <c r="X78" s="1">
        <v>2839</v>
      </c>
      <c r="Y78" s="37">
        <v>7738</v>
      </c>
      <c r="Z78" s="1">
        <v>16341</v>
      </c>
      <c r="AA78" s="38">
        <v>209.5</v>
      </c>
      <c r="AB78" s="54" t="s">
        <v>229</v>
      </c>
      <c r="AC78" s="1">
        <v>1559</v>
      </c>
      <c r="AD78" s="1">
        <v>729</v>
      </c>
      <c r="AE78" s="1">
        <v>551</v>
      </c>
      <c r="AF78" s="54" t="s">
        <v>229</v>
      </c>
      <c r="AG78" s="1">
        <v>2839</v>
      </c>
      <c r="AH78" s="38">
        <v>36.397435897435898</v>
      </c>
      <c r="AI78" s="55" t="s">
        <v>229</v>
      </c>
      <c r="AJ78" s="2">
        <v>0.3</v>
      </c>
      <c r="AK78" s="55" t="s">
        <v>229</v>
      </c>
      <c r="AL78" s="2">
        <v>0.3</v>
      </c>
      <c r="AM78" s="14">
        <v>5</v>
      </c>
      <c r="AN78" s="14">
        <v>900</v>
      </c>
      <c r="AO78" s="18" t="s">
        <v>219</v>
      </c>
      <c r="AP78" s="14">
        <v>12</v>
      </c>
      <c r="AQ78" s="4">
        <v>1500</v>
      </c>
      <c r="AR78" s="4">
        <v>400</v>
      </c>
      <c r="AS78" s="36">
        <v>5.1282051282051286</v>
      </c>
      <c r="AT78" s="31">
        <v>104</v>
      </c>
      <c r="AU78" s="16"/>
    </row>
    <row r="79" spans="1:47" s="20" customFormat="1" ht="15.9" customHeight="1" x14ac:dyDescent="0.3">
      <c r="A79" s="34" t="s">
        <v>103</v>
      </c>
      <c r="B79" s="35" t="s">
        <v>104</v>
      </c>
      <c r="C79" s="4">
        <v>1497</v>
      </c>
      <c r="D79" s="4">
        <v>3124</v>
      </c>
      <c r="E79" s="4">
        <v>5283</v>
      </c>
      <c r="F79" s="4">
        <v>1195</v>
      </c>
      <c r="G79" s="8">
        <v>9602</v>
      </c>
      <c r="H79" s="36">
        <v>6.4141616566466269</v>
      </c>
      <c r="I79" s="8">
        <v>2</v>
      </c>
      <c r="J79" s="8">
        <v>440</v>
      </c>
      <c r="K79" s="4">
        <v>1210</v>
      </c>
      <c r="L79" s="4">
        <v>7376</v>
      </c>
      <c r="M79" s="36">
        <v>4.9271877087508349</v>
      </c>
      <c r="N79" s="4">
        <v>917</v>
      </c>
      <c r="O79" s="4">
        <v>104</v>
      </c>
      <c r="P79" s="4">
        <v>35</v>
      </c>
      <c r="Q79" s="1">
        <v>39665</v>
      </c>
      <c r="R79" s="1">
        <v>10000</v>
      </c>
      <c r="S79" s="54" t="s">
        <v>229</v>
      </c>
      <c r="T79" s="54" t="s">
        <v>229</v>
      </c>
      <c r="U79" s="1">
        <v>49665</v>
      </c>
      <c r="V79" s="37">
        <v>21452</v>
      </c>
      <c r="W79" s="37">
        <v>8338</v>
      </c>
      <c r="X79" s="1">
        <v>8100</v>
      </c>
      <c r="Y79" s="37">
        <v>11775</v>
      </c>
      <c r="Z79" s="1">
        <v>49665</v>
      </c>
      <c r="AA79" s="38">
        <v>33.176352705410821</v>
      </c>
      <c r="AB79" s="54" t="s">
        <v>229</v>
      </c>
      <c r="AC79" s="1">
        <v>5000</v>
      </c>
      <c r="AD79" s="1">
        <v>1500</v>
      </c>
      <c r="AE79" s="1">
        <v>1600</v>
      </c>
      <c r="AF79" s="54" t="s">
        <v>229</v>
      </c>
      <c r="AG79" s="1">
        <v>8100</v>
      </c>
      <c r="AH79" s="38">
        <v>5.4108216432865728</v>
      </c>
      <c r="AI79" s="55" t="s">
        <v>229</v>
      </c>
      <c r="AJ79" s="2">
        <v>0.9</v>
      </c>
      <c r="AK79" s="2">
        <v>0.2</v>
      </c>
      <c r="AL79" s="2">
        <v>1.1000000000000001</v>
      </c>
      <c r="AM79" s="14">
        <v>1</v>
      </c>
      <c r="AN79" s="14">
        <v>150</v>
      </c>
      <c r="AO79" s="18" t="s">
        <v>221</v>
      </c>
      <c r="AP79" s="14">
        <v>40</v>
      </c>
      <c r="AQ79" s="4">
        <v>10400</v>
      </c>
      <c r="AR79" s="4">
        <v>1560</v>
      </c>
      <c r="AS79" s="36">
        <v>1.0420841683366733</v>
      </c>
      <c r="AT79" s="31">
        <v>33</v>
      </c>
      <c r="AU79" s="17"/>
    </row>
    <row r="80" spans="1:47" s="20" customFormat="1" ht="15.9" customHeight="1" x14ac:dyDescent="0.3">
      <c r="A80" s="34" t="s">
        <v>105</v>
      </c>
      <c r="B80" s="35" t="s">
        <v>106</v>
      </c>
      <c r="C80" s="4">
        <v>141</v>
      </c>
      <c r="D80" s="4">
        <v>780</v>
      </c>
      <c r="E80" s="4">
        <v>2925</v>
      </c>
      <c r="F80" s="4">
        <v>1677</v>
      </c>
      <c r="G80" s="8">
        <v>5382</v>
      </c>
      <c r="H80" s="36">
        <v>38.170212765957444</v>
      </c>
      <c r="I80" s="57" t="s">
        <v>229</v>
      </c>
      <c r="J80" s="8">
        <v>250</v>
      </c>
      <c r="K80" s="4">
        <v>170</v>
      </c>
      <c r="L80" s="4">
        <v>7945</v>
      </c>
      <c r="M80" s="36">
        <v>56.347517730496456</v>
      </c>
      <c r="N80" s="4">
        <v>301</v>
      </c>
      <c r="O80" s="4">
        <v>270</v>
      </c>
      <c r="P80" s="4">
        <v>113</v>
      </c>
      <c r="Q80" s="54" t="s">
        <v>229</v>
      </c>
      <c r="R80" s="1">
        <v>5000</v>
      </c>
      <c r="S80" s="54" t="s">
        <v>229</v>
      </c>
      <c r="T80" s="54" t="s">
        <v>229</v>
      </c>
      <c r="U80" s="1">
        <v>5000</v>
      </c>
      <c r="V80" s="37">
        <v>1429</v>
      </c>
      <c r="W80" s="53" t="s">
        <v>229</v>
      </c>
      <c r="X80" s="1">
        <v>3073</v>
      </c>
      <c r="Y80" s="37">
        <v>498</v>
      </c>
      <c r="Z80" s="1">
        <v>5000</v>
      </c>
      <c r="AA80" s="38">
        <v>35.460992907801419</v>
      </c>
      <c r="AB80" s="54" t="s">
        <v>229</v>
      </c>
      <c r="AC80" s="1">
        <v>1951</v>
      </c>
      <c r="AD80" s="1">
        <v>695</v>
      </c>
      <c r="AE80" s="1">
        <v>427</v>
      </c>
      <c r="AF80" s="54" t="s">
        <v>229</v>
      </c>
      <c r="AG80" s="1">
        <v>3073</v>
      </c>
      <c r="AH80" s="38">
        <v>21.794326241134751</v>
      </c>
      <c r="AI80" s="55" t="s">
        <v>229</v>
      </c>
      <c r="AJ80" s="2">
        <v>0.25</v>
      </c>
      <c r="AK80" s="55" t="s">
        <v>229</v>
      </c>
      <c r="AL80" s="2">
        <v>0.25</v>
      </c>
      <c r="AM80" s="14">
        <v>2</v>
      </c>
      <c r="AN80" s="14">
        <v>20</v>
      </c>
      <c r="AO80" s="18" t="s">
        <v>219</v>
      </c>
      <c r="AP80" s="14">
        <v>40</v>
      </c>
      <c r="AQ80" s="4">
        <v>2400</v>
      </c>
      <c r="AR80" s="4">
        <v>720</v>
      </c>
      <c r="AS80" s="36">
        <v>1.7391304347826086</v>
      </c>
      <c r="AT80" s="56" t="s">
        <v>229</v>
      </c>
      <c r="AU80" s="17"/>
    </row>
    <row r="81" spans="1:47" s="20" customFormat="1" ht="15.9" customHeight="1" x14ac:dyDescent="0.3">
      <c r="A81" s="34" t="s">
        <v>215</v>
      </c>
      <c r="B81" s="35" t="s">
        <v>214</v>
      </c>
      <c r="C81" s="4">
        <v>100</v>
      </c>
      <c r="D81" s="4">
        <v>1920</v>
      </c>
      <c r="E81" s="51" t="s">
        <v>229</v>
      </c>
      <c r="F81" s="4">
        <v>980</v>
      </c>
      <c r="G81" s="8">
        <v>2900</v>
      </c>
      <c r="H81" s="36">
        <v>29</v>
      </c>
      <c r="I81" s="57" t="s">
        <v>229</v>
      </c>
      <c r="J81" s="57" t="s">
        <v>229</v>
      </c>
      <c r="K81" s="4">
        <v>350</v>
      </c>
      <c r="L81" s="4">
        <v>350</v>
      </c>
      <c r="M81" s="36">
        <v>3.5</v>
      </c>
      <c r="N81" s="4">
        <v>20</v>
      </c>
      <c r="O81" s="4">
        <v>5</v>
      </c>
      <c r="P81" s="4">
        <v>3</v>
      </c>
      <c r="Q81" s="54" t="s">
        <v>229</v>
      </c>
      <c r="R81" s="1">
        <v>7000</v>
      </c>
      <c r="S81" s="54" t="s">
        <v>229</v>
      </c>
      <c r="T81" s="1">
        <v>2000</v>
      </c>
      <c r="U81" s="1">
        <v>9000</v>
      </c>
      <c r="V81" s="37">
        <v>700</v>
      </c>
      <c r="W81" s="53" t="s">
        <v>229</v>
      </c>
      <c r="X81" s="1">
        <v>6500</v>
      </c>
      <c r="Y81" s="37">
        <v>1597</v>
      </c>
      <c r="Z81" s="1">
        <v>8797</v>
      </c>
      <c r="AA81" s="38">
        <v>87.97</v>
      </c>
      <c r="AB81" s="54" t="s">
        <v>229</v>
      </c>
      <c r="AC81" s="1">
        <v>6000</v>
      </c>
      <c r="AD81" s="54" t="s">
        <v>229</v>
      </c>
      <c r="AE81" s="1">
        <v>500</v>
      </c>
      <c r="AF81" s="54" t="s">
        <v>229</v>
      </c>
      <c r="AG81" s="1">
        <v>6500</v>
      </c>
      <c r="AH81" s="38">
        <v>65</v>
      </c>
      <c r="AI81" s="55" t="s">
        <v>229</v>
      </c>
      <c r="AJ81" s="2">
        <v>0.28000000000000003</v>
      </c>
      <c r="AK81" s="55" t="s">
        <v>229</v>
      </c>
      <c r="AL81" s="2">
        <v>0.28000000000000003</v>
      </c>
      <c r="AM81" s="52" t="s">
        <v>229</v>
      </c>
      <c r="AN81" s="52" t="s">
        <v>229</v>
      </c>
      <c r="AO81" s="18" t="s">
        <v>219</v>
      </c>
      <c r="AP81" s="14">
        <v>11</v>
      </c>
      <c r="AQ81" s="4">
        <v>960</v>
      </c>
      <c r="AR81" s="4">
        <v>960</v>
      </c>
      <c r="AS81" s="36">
        <v>9.6</v>
      </c>
      <c r="AT81" s="31">
        <v>5</v>
      </c>
      <c r="AU81" s="17"/>
    </row>
    <row r="82" spans="1:47" s="20" customFormat="1" ht="15.9" customHeight="1" x14ac:dyDescent="0.3">
      <c r="A82" s="34" t="s">
        <v>107</v>
      </c>
      <c r="B82" s="35" t="s">
        <v>108</v>
      </c>
      <c r="C82" s="4">
        <v>108</v>
      </c>
      <c r="D82" s="4">
        <v>1000</v>
      </c>
      <c r="E82" s="51" t="s">
        <v>229</v>
      </c>
      <c r="F82" s="4">
        <v>85</v>
      </c>
      <c r="G82" s="8">
        <v>1085</v>
      </c>
      <c r="H82" s="36">
        <v>10.046296296296296</v>
      </c>
      <c r="I82" s="57" t="s">
        <v>229</v>
      </c>
      <c r="J82" s="8">
        <v>50</v>
      </c>
      <c r="K82" s="4">
        <v>271</v>
      </c>
      <c r="L82" s="4">
        <v>4827</v>
      </c>
      <c r="M82" s="36">
        <v>44.694444444444443</v>
      </c>
      <c r="N82" s="4">
        <v>136</v>
      </c>
      <c r="O82" s="4">
        <v>49</v>
      </c>
      <c r="P82" s="4">
        <v>4</v>
      </c>
      <c r="Q82" s="1">
        <v>3180</v>
      </c>
      <c r="R82" s="1">
        <v>7167</v>
      </c>
      <c r="S82" s="54" t="s">
        <v>229</v>
      </c>
      <c r="T82" s="54" t="s">
        <v>229</v>
      </c>
      <c r="U82" s="1">
        <v>10347</v>
      </c>
      <c r="V82" s="37">
        <v>5404</v>
      </c>
      <c r="W82" s="37">
        <v>432</v>
      </c>
      <c r="X82" s="1">
        <v>2110</v>
      </c>
      <c r="Y82" s="37">
        <v>2401</v>
      </c>
      <c r="Z82" s="1">
        <v>10347</v>
      </c>
      <c r="AA82" s="38">
        <v>95.805555555555557</v>
      </c>
      <c r="AB82" s="54" t="s">
        <v>229</v>
      </c>
      <c r="AC82" s="1">
        <v>625</v>
      </c>
      <c r="AD82" s="1">
        <v>45</v>
      </c>
      <c r="AE82" s="1">
        <v>1016</v>
      </c>
      <c r="AF82" s="1">
        <v>424</v>
      </c>
      <c r="AG82" s="1">
        <v>2110</v>
      </c>
      <c r="AH82" s="38">
        <v>19.537037037037038</v>
      </c>
      <c r="AI82" s="55" t="s">
        <v>229</v>
      </c>
      <c r="AJ82" s="2">
        <v>0.3</v>
      </c>
      <c r="AK82" s="55" t="s">
        <v>229</v>
      </c>
      <c r="AL82" s="2">
        <v>0.3</v>
      </c>
      <c r="AM82" s="14">
        <v>8</v>
      </c>
      <c r="AN82" s="14">
        <v>25</v>
      </c>
      <c r="AO82" s="18" t="s">
        <v>221</v>
      </c>
      <c r="AP82" s="14">
        <v>12</v>
      </c>
      <c r="AQ82" s="4">
        <v>980</v>
      </c>
      <c r="AR82" s="4">
        <v>147</v>
      </c>
      <c r="AS82" s="36">
        <v>1.3611111111111112</v>
      </c>
      <c r="AT82" s="31">
        <v>1</v>
      </c>
      <c r="AU82" s="17"/>
    </row>
    <row r="83" spans="1:47" s="20" customFormat="1" ht="15.9" customHeight="1" x14ac:dyDescent="0.3">
      <c r="A83" s="34" t="s">
        <v>109</v>
      </c>
      <c r="B83" s="35" t="s">
        <v>110</v>
      </c>
      <c r="C83" s="4">
        <v>1300</v>
      </c>
      <c r="D83" s="4">
        <v>791</v>
      </c>
      <c r="E83" s="4">
        <v>645</v>
      </c>
      <c r="F83" s="4">
        <v>448</v>
      </c>
      <c r="G83" s="8">
        <v>1884</v>
      </c>
      <c r="H83" s="36">
        <v>1.4492307692307693</v>
      </c>
      <c r="I83" s="57" t="s">
        <v>229</v>
      </c>
      <c r="J83" s="8">
        <v>174</v>
      </c>
      <c r="K83" s="4">
        <v>76</v>
      </c>
      <c r="L83" s="4">
        <v>4600</v>
      </c>
      <c r="M83" s="36">
        <v>3.5384615384615383</v>
      </c>
      <c r="N83" s="4">
        <v>225</v>
      </c>
      <c r="O83" s="4">
        <v>12</v>
      </c>
      <c r="P83" s="4">
        <v>28</v>
      </c>
      <c r="Q83" s="54" t="s">
        <v>229</v>
      </c>
      <c r="R83" s="1">
        <v>6000</v>
      </c>
      <c r="S83" s="54" t="s">
        <v>229</v>
      </c>
      <c r="T83" s="1">
        <v>1039</v>
      </c>
      <c r="U83" s="1">
        <v>7039</v>
      </c>
      <c r="V83" s="37">
        <v>479</v>
      </c>
      <c r="W83" s="37">
        <v>205</v>
      </c>
      <c r="X83" s="1">
        <v>1942</v>
      </c>
      <c r="Y83" s="37">
        <v>4413</v>
      </c>
      <c r="Z83" s="1">
        <v>7039</v>
      </c>
      <c r="AA83" s="38">
        <v>5.4146153846153844</v>
      </c>
      <c r="AB83" s="54" t="s">
        <v>229</v>
      </c>
      <c r="AC83" s="1">
        <v>987</v>
      </c>
      <c r="AD83" s="1">
        <v>747</v>
      </c>
      <c r="AE83" s="1">
        <v>208</v>
      </c>
      <c r="AF83" s="54" t="s">
        <v>229</v>
      </c>
      <c r="AG83" s="1">
        <v>1942</v>
      </c>
      <c r="AH83" s="38">
        <v>1.4938461538461538</v>
      </c>
      <c r="AI83" s="55" t="s">
        <v>229</v>
      </c>
      <c r="AJ83" s="55" t="s">
        <v>229</v>
      </c>
      <c r="AK83" s="2">
        <v>0.25</v>
      </c>
      <c r="AL83" s="2">
        <v>0.25</v>
      </c>
      <c r="AM83" s="14">
        <v>12</v>
      </c>
      <c r="AN83" s="14">
        <v>1000</v>
      </c>
      <c r="AO83" s="18" t="s">
        <v>219</v>
      </c>
      <c r="AP83" s="14">
        <v>10</v>
      </c>
      <c r="AQ83" s="4">
        <v>1350</v>
      </c>
      <c r="AR83" s="4">
        <v>150</v>
      </c>
      <c r="AS83" s="36">
        <v>0.11538461538461539</v>
      </c>
      <c r="AT83" s="31">
        <v>1</v>
      </c>
      <c r="AU83" s="17"/>
    </row>
    <row r="84" spans="1:47" s="20" customFormat="1" ht="15.9" customHeight="1" x14ac:dyDescent="0.3">
      <c r="A84" s="34" t="s">
        <v>138</v>
      </c>
      <c r="B84" s="35" t="s">
        <v>129</v>
      </c>
      <c r="C84" s="4">
        <v>357</v>
      </c>
      <c r="D84" s="4">
        <v>327</v>
      </c>
      <c r="E84" s="51" t="s">
        <v>229</v>
      </c>
      <c r="F84" s="4">
        <v>2220</v>
      </c>
      <c r="G84" s="8">
        <v>2547</v>
      </c>
      <c r="H84" s="36">
        <v>7.1344537815126055</v>
      </c>
      <c r="I84" s="57" t="s">
        <v>229</v>
      </c>
      <c r="J84" s="57" t="s">
        <v>229</v>
      </c>
      <c r="K84" s="4">
        <v>275</v>
      </c>
      <c r="L84" s="4">
        <v>3800</v>
      </c>
      <c r="M84" s="36">
        <v>10.644257703081232</v>
      </c>
      <c r="N84" s="51" t="s">
        <v>229</v>
      </c>
      <c r="O84" s="4">
        <v>140</v>
      </c>
      <c r="P84" s="4">
        <v>22</v>
      </c>
      <c r="Q84" s="1">
        <v>2000</v>
      </c>
      <c r="R84" s="1">
        <v>7000</v>
      </c>
      <c r="S84" s="1">
        <v>3500</v>
      </c>
      <c r="T84" s="54" t="s">
        <v>229</v>
      </c>
      <c r="U84" s="1">
        <v>12500</v>
      </c>
      <c r="V84" s="37">
        <v>4177</v>
      </c>
      <c r="W84" s="37">
        <v>490</v>
      </c>
      <c r="X84" s="1">
        <v>7395</v>
      </c>
      <c r="Y84" s="53" t="s">
        <v>229</v>
      </c>
      <c r="Z84" s="1">
        <v>12062</v>
      </c>
      <c r="AA84" s="38">
        <v>33.787114845938376</v>
      </c>
      <c r="AB84" s="54" t="s">
        <v>229</v>
      </c>
      <c r="AC84" s="1">
        <v>3895</v>
      </c>
      <c r="AD84" s="1">
        <v>500</v>
      </c>
      <c r="AE84" s="1">
        <v>3000</v>
      </c>
      <c r="AF84" s="54" t="s">
        <v>229</v>
      </c>
      <c r="AG84" s="1">
        <v>7395</v>
      </c>
      <c r="AH84" s="38">
        <v>20.714285714285715</v>
      </c>
      <c r="AI84" s="55" t="s">
        <v>229</v>
      </c>
      <c r="AJ84" s="55" t="s">
        <v>229</v>
      </c>
      <c r="AK84" s="2">
        <v>0.5</v>
      </c>
      <c r="AL84" s="2">
        <v>0.5</v>
      </c>
      <c r="AM84" s="52" t="s">
        <v>229</v>
      </c>
      <c r="AN84" s="52" t="s">
        <v>229</v>
      </c>
      <c r="AO84" s="18" t="s">
        <v>219</v>
      </c>
      <c r="AP84" s="14">
        <v>27</v>
      </c>
      <c r="AQ84" s="4">
        <v>6816</v>
      </c>
      <c r="AR84" s="4">
        <v>144</v>
      </c>
      <c r="AS84" s="36">
        <v>0.40336134453781514</v>
      </c>
      <c r="AT84" s="56" t="s">
        <v>229</v>
      </c>
    </row>
    <row r="85" spans="1:47" s="20" customFormat="1" ht="15.9" customHeight="1" x14ac:dyDescent="0.3">
      <c r="A85" s="34" t="s">
        <v>111</v>
      </c>
      <c r="B85" s="35" t="s">
        <v>112</v>
      </c>
      <c r="C85" s="4">
        <v>740</v>
      </c>
      <c r="D85" s="4">
        <v>127</v>
      </c>
      <c r="E85" s="4">
        <v>416</v>
      </c>
      <c r="F85" s="4">
        <v>31</v>
      </c>
      <c r="G85" s="8">
        <v>574</v>
      </c>
      <c r="H85" s="36">
        <v>0.77567567567567564</v>
      </c>
      <c r="I85" s="57" t="s">
        <v>229</v>
      </c>
      <c r="J85" s="57" t="s">
        <v>229</v>
      </c>
      <c r="K85" s="4">
        <v>310</v>
      </c>
      <c r="L85" s="4">
        <v>3582</v>
      </c>
      <c r="M85" s="36">
        <v>4.8405405405405402</v>
      </c>
      <c r="N85" s="4">
        <v>100</v>
      </c>
      <c r="O85" s="4">
        <v>15</v>
      </c>
      <c r="P85" s="4">
        <v>3</v>
      </c>
      <c r="Q85" s="1">
        <v>7649</v>
      </c>
      <c r="R85" s="1">
        <v>10000</v>
      </c>
      <c r="S85" s="54" t="s">
        <v>229</v>
      </c>
      <c r="T85" s="54" t="s">
        <v>229</v>
      </c>
      <c r="U85" s="1">
        <v>17649</v>
      </c>
      <c r="V85" s="37">
        <v>7658</v>
      </c>
      <c r="W85" s="37">
        <v>5674</v>
      </c>
      <c r="X85" s="1">
        <v>2182</v>
      </c>
      <c r="Y85" s="37">
        <v>2135</v>
      </c>
      <c r="Z85" s="1">
        <v>17649</v>
      </c>
      <c r="AA85" s="38">
        <v>23.85</v>
      </c>
      <c r="AB85" s="54" t="s">
        <v>229</v>
      </c>
      <c r="AC85" s="1">
        <v>1945</v>
      </c>
      <c r="AD85" s="1">
        <v>76</v>
      </c>
      <c r="AE85" s="1">
        <v>0</v>
      </c>
      <c r="AF85" s="1">
        <v>161</v>
      </c>
      <c r="AG85" s="1">
        <v>2182</v>
      </c>
      <c r="AH85" s="38">
        <v>2.9486486486486485</v>
      </c>
      <c r="AI85" s="55" t="s">
        <v>229</v>
      </c>
      <c r="AJ85" s="2">
        <v>0.5</v>
      </c>
      <c r="AK85" s="55" t="s">
        <v>229</v>
      </c>
      <c r="AL85" s="2">
        <v>0.5</v>
      </c>
      <c r="AM85" s="52" t="s">
        <v>229</v>
      </c>
      <c r="AN85" s="52" t="s">
        <v>229</v>
      </c>
      <c r="AO85" s="18" t="s">
        <v>221</v>
      </c>
      <c r="AP85" s="14">
        <v>20</v>
      </c>
      <c r="AQ85" s="4">
        <v>750</v>
      </c>
      <c r="AR85" s="4">
        <v>250</v>
      </c>
      <c r="AS85" s="36">
        <v>0.33783783783783783</v>
      </c>
      <c r="AT85" s="56" t="s">
        <v>229</v>
      </c>
    </row>
    <row r="86" spans="1:47" s="20" customFormat="1" ht="15.9" customHeight="1" x14ac:dyDescent="0.3">
      <c r="A86" s="34" t="s">
        <v>113</v>
      </c>
      <c r="B86" s="35" t="s">
        <v>114</v>
      </c>
      <c r="C86" s="4">
        <v>7193</v>
      </c>
      <c r="D86" s="4">
        <v>46971</v>
      </c>
      <c r="E86" s="51" t="s">
        <v>229</v>
      </c>
      <c r="F86" s="51" t="s">
        <v>229</v>
      </c>
      <c r="G86" s="8">
        <v>46971</v>
      </c>
      <c r="H86" s="36">
        <v>6.5300987070763243</v>
      </c>
      <c r="I86" s="8">
        <v>462</v>
      </c>
      <c r="J86" s="8">
        <v>734</v>
      </c>
      <c r="K86" s="4">
        <v>580</v>
      </c>
      <c r="L86" s="4">
        <v>33235</v>
      </c>
      <c r="M86" s="36">
        <v>4.6204643403308774</v>
      </c>
      <c r="N86" s="4">
        <v>2803</v>
      </c>
      <c r="O86" s="4">
        <v>255</v>
      </c>
      <c r="P86" s="4">
        <v>160</v>
      </c>
      <c r="Q86" s="1">
        <v>300337</v>
      </c>
      <c r="R86" s="1">
        <v>10000</v>
      </c>
      <c r="S86" s="54" t="s">
        <v>229</v>
      </c>
      <c r="T86" s="1">
        <v>12400</v>
      </c>
      <c r="U86" s="1">
        <v>322737</v>
      </c>
      <c r="V86" s="1">
        <v>196881</v>
      </c>
      <c r="W86" s="1">
        <v>36995</v>
      </c>
      <c r="X86" s="1">
        <v>17776</v>
      </c>
      <c r="Y86" s="1">
        <v>64904</v>
      </c>
      <c r="Z86" s="1">
        <v>316556</v>
      </c>
      <c r="AA86" s="38">
        <v>44.008897539274294</v>
      </c>
      <c r="AB86" s="54" t="s">
        <v>229</v>
      </c>
      <c r="AC86" s="1">
        <v>8035</v>
      </c>
      <c r="AD86" s="1">
        <v>6527</v>
      </c>
      <c r="AE86" s="1">
        <v>3179</v>
      </c>
      <c r="AF86" s="1">
        <v>35</v>
      </c>
      <c r="AG86" s="1">
        <v>17776</v>
      </c>
      <c r="AH86" s="38">
        <v>2.4712915334352843</v>
      </c>
      <c r="AI86" s="2">
        <v>1</v>
      </c>
      <c r="AJ86" s="2">
        <v>3</v>
      </c>
      <c r="AK86" s="2">
        <v>6</v>
      </c>
      <c r="AL86" s="2">
        <v>9</v>
      </c>
      <c r="AM86" s="14">
        <v>10</v>
      </c>
      <c r="AN86" s="14">
        <v>25</v>
      </c>
      <c r="AO86" s="18" t="s">
        <v>221</v>
      </c>
      <c r="AP86" s="14">
        <v>55</v>
      </c>
      <c r="AQ86" s="4">
        <v>37700</v>
      </c>
      <c r="AR86" s="4">
        <v>1560</v>
      </c>
      <c r="AS86" s="36">
        <v>0.21687751981092729</v>
      </c>
      <c r="AT86" s="31">
        <v>55</v>
      </c>
    </row>
    <row r="87" spans="1:47" s="20" customFormat="1" ht="15.9" customHeight="1" x14ac:dyDescent="0.3">
      <c r="A87" s="34" t="s">
        <v>115</v>
      </c>
      <c r="B87" s="35" t="s">
        <v>116</v>
      </c>
      <c r="C87" s="4">
        <v>21860</v>
      </c>
      <c r="D87" s="4">
        <v>52760</v>
      </c>
      <c r="E87" s="4">
        <v>79410</v>
      </c>
      <c r="F87" s="4">
        <v>7791</v>
      </c>
      <c r="G87" s="8">
        <v>139961</v>
      </c>
      <c r="H87" s="36">
        <v>6.4026075022872826</v>
      </c>
      <c r="I87" s="8">
        <v>271</v>
      </c>
      <c r="J87" s="8">
        <v>610</v>
      </c>
      <c r="K87" s="4">
        <v>2982</v>
      </c>
      <c r="L87" s="4">
        <v>36265</v>
      </c>
      <c r="M87" s="36">
        <v>1.6589661482159195</v>
      </c>
      <c r="N87" s="4">
        <v>581</v>
      </c>
      <c r="O87" s="4">
        <v>309</v>
      </c>
      <c r="P87" s="4">
        <v>85</v>
      </c>
      <c r="Q87" s="1">
        <v>267527</v>
      </c>
      <c r="R87" s="1">
        <v>10000</v>
      </c>
      <c r="S87" s="54" t="s">
        <v>229</v>
      </c>
      <c r="T87" s="1">
        <v>6264</v>
      </c>
      <c r="U87" s="1">
        <v>283791</v>
      </c>
      <c r="V87" s="1">
        <v>134358</v>
      </c>
      <c r="W87" s="1">
        <v>38128</v>
      </c>
      <c r="X87" s="1">
        <v>45336</v>
      </c>
      <c r="Y87" s="1">
        <v>65969</v>
      </c>
      <c r="Z87" s="1">
        <v>283791</v>
      </c>
      <c r="AA87" s="38">
        <v>12.98220494053065</v>
      </c>
      <c r="AB87" s="54" t="s">
        <v>229</v>
      </c>
      <c r="AC87" s="1">
        <v>39988</v>
      </c>
      <c r="AD87" s="1">
        <v>2194</v>
      </c>
      <c r="AE87" s="1">
        <v>3154</v>
      </c>
      <c r="AF87" s="54" t="s">
        <v>229</v>
      </c>
      <c r="AG87" s="1">
        <v>45336</v>
      </c>
      <c r="AH87" s="38">
        <v>2.0739249771271728</v>
      </c>
      <c r="AI87" s="2">
        <v>0.5</v>
      </c>
      <c r="AJ87" s="2">
        <v>3</v>
      </c>
      <c r="AK87" s="2">
        <v>2.75</v>
      </c>
      <c r="AL87" s="2">
        <v>5.75</v>
      </c>
      <c r="AM87" s="14">
        <v>10</v>
      </c>
      <c r="AN87" s="14">
        <v>500</v>
      </c>
      <c r="AO87" s="18" t="s">
        <v>221</v>
      </c>
      <c r="AP87" s="14">
        <v>43</v>
      </c>
      <c r="AQ87" s="4">
        <v>20800</v>
      </c>
      <c r="AR87" s="4">
        <v>3640</v>
      </c>
      <c r="AS87" s="36">
        <v>0.16651418115279049</v>
      </c>
      <c r="AT87" s="31">
        <v>20</v>
      </c>
    </row>
    <row r="88" spans="1:47" s="20" customFormat="1" ht="15.9" customHeight="1" x14ac:dyDescent="0.3">
      <c r="A88" s="34" t="s">
        <v>190</v>
      </c>
      <c r="B88" s="35" t="s">
        <v>189</v>
      </c>
      <c r="C88" s="4">
        <v>180</v>
      </c>
      <c r="D88" s="4">
        <v>1128</v>
      </c>
      <c r="E88" s="51" t="s">
        <v>229</v>
      </c>
      <c r="F88" s="4">
        <v>270</v>
      </c>
      <c r="G88" s="8">
        <v>1398</v>
      </c>
      <c r="H88" s="36">
        <v>7.7666666666666666</v>
      </c>
      <c r="I88" s="57" t="s">
        <v>229</v>
      </c>
      <c r="J88" s="8">
        <v>2</v>
      </c>
      <c r="K88" s="4">
        <v>265</v>
      </c>
      <c r="L88" s="4">
        <v>2700</v>
      </c>
      <c r="M88" s="36">
        <v>15</v>
      </c>
      <c r="N88" s="4">
        <v>6</v>
      </c>
      <c r="O88" s="4">
        <v>6</v>
      </c>
      <c r="P88" s="4">
        <v>17</v>
      </c>
      <c r="Q88" s="1">
        <v>5000</v>
      </c>
      <c r="R88" s="1">
        <v>10000</v>
      </c>
      <c r="S88" s="54" t="s">
        <v>229</v>
      </c>
      <c r="T88" s="54" t="s">
        <v>229</v>
      </c>
      <c r="U88" s="1">
        <v>15000</v>
      </c>
      <c r="V88" s="1">
        <v>7380</v>
      </c>
      <c r="W88" s="54" t="s">
        <v>229</v>
      </c>
      <c r="X88" s="1">
        <v>1555</v>
      </c>
      <c r="Y88" s="1">
        <v>193</v>
      </c>
      <c r="Z88" s="1">
        <v>9128</v>
      </c>
      <c r="AA88" s="38">
        <v>50.711111111111109</v>
      </c>
      <c r="AB88" s="54" t="s">
        <v>229</v>
      </c>
      <c r="AC88" s="1">
        <v>1248</v>
      </c>
      <c r="AD88" s="1">
        <v>307</v>
      </c>
      <c r="AE88" s="54" t="s">
        <v>229</v>
      </c>
      <c r="AF88" s="54" t="s">
        <v>229</v>
      </c>
      <c r="AG88" s="1">
        <v>1555</v>
      </c>
      <c r="AH88" s="38">
        <v>8.6388888888888893</v>
      </c>
      <c r="AI88" s="55" t="s">
        <v>229</v>
      </c>
      <c r="AJ88" s="2">
        <v>0.5</v>
      </c>
      <c r="AK88" s="55" t="s">
        <v>229</v>
      </c>
      <c r="AL88" s="2">
        <v>0.5</v>
      </c>
      <c r="AM88" s="52" t="s">
        <v>229</v>
      </c>
      <c r="AN88" s="52" t="s">
        <v>229</v>
      </c>
      <c r="AO88" s="18" t="s">
        <v>221</v>
      </c>
      <c r="AP88" s="14">
        <v>20</v>
      </c>
      <c r="AQ88" s="4">
        <v>1200</v>
      </c>
      <c r="AR88" s="4">
        <v>720</v>
      </c>
      <c r="AS88" s="36">
        <v>4</v>
      </c>
      <c r="AT88" s="56" t="s">
        <v>229</v>
      </c>
    </row>
    <row r="89" spans="1:47" s="20" customFormat="1" ht="15.9" customHeight="1" x14ac:dyDescent="0.3">
      <c r="A89" s="34" t="s">
        <v>172</v>
      </c>
      <c r="B89" s="35" t="s">
        <v>178</v>
      </c>
      <c r="C89" s="4">
        <v>299</v>
      </c>
      <c r="D89" s="4">
        <v>2482</v>
      </c>
      <c r="E89" s="4">
        <v>954</v>
      </c>
      <c r="F89" s="4">
        <v>855</v>
      </c>
      <c r="G89" s="8">
        <v>4291</v>
      </c>
      <c r="H89" s="36">
        <v>14.351170568561873</v>
      </c>
      <c r="I89" s="57" t="s">
        <v>229</v>
      </c>
      <c r="J89" s="8">
        <v>77</v>
      </c>
      <c r="K89" s="4">
        <v>614</v>
      </c>
      <c r="L89" s="4">
        <v>6705</v>
      </c>
      <c r="M89" s="36">
        <v>22.4247491638796</v>
      </c>
      <c r="N89" s="4">
        <v>200</v>
      </c>
      <c r="O89" s="4">
        <v>79</v>
      </c>
      <c r="P89" s="4">
        <v>59</v>
      </c>
      <c r="Q89" s="1">
        <v>20130</v>
      </c>
      <c r="R89" s="1">
        <v>8630</v>
      </c>
      <c r="S89" s="54" t="s">
        <v>229</v>
      </c>
      <c r="T89" s="1">
        <v>230</v>
      </c>
      <c r="U89" s="1">
        <v>28990</v>
      </c>
      <c r="V89" s="1">
        <v>11217</v>
      </c>
      <c r="W89" s="1">
        <v>2300</v>
      </c>
      <c r="X89" s="1">
        <v>7484</v>
      </c>
      <c r="Y89" s="1">
        <v>3300</v>
      </c>
      <c r="Z89" s="1">
        <v>24301</v>
      </c>
      <c r="AA89" s="38">
        <v>81.274247491638789</v>
      </c>
      <c r="AB89" s="54" t="s">
        <v>229</v>
      </c>
      <c r="AC89" s="1">
        <v>55818</v>
      </c>
      <c r="AD89" s="1">
        <v>1119</v>
      </c>
      <c r="AE89" s="1">
        <v>547</v>
      </c>
      <c r="AF89" s="54" t="s">
        <v>229</v>
      </c>
      <c r="AG89" s="1">
        <v>57484</v>
      </c>
      <c r="AH89" s="38">
        <v>192.2541806020067</v>
      </c>
      <c r="AI89" s="55" t="s">
        <v>229</v>
      </c>
      <c r="AJ89" s="2">
        <v>1</v>
      </c>
      <c r="AK89" s="2">
        <v>1</v>
      </c>
      <c r="AL89" s="2">
        <v>2</v>
      </c>
      <c r="AM89" s="14">
        <v>4</v>
      </c>
      <c r="AN89" s="14">
        <v>50</v>
      </c>
      <c r="AO89" s="18" t="s">
        <v>220</v>
      </c>
      <c r="AP89" s="14">
        <v>20</v>
      </c>
      <c r="AQ89" s="4">
        <v>2080</v>
      </c>
      <c r="AR89" s="4">
        <v>52</v>
      </c>
      <c r="AS89" s="36">
        <v>0.17391304347826086</v>
      </c>
      <c r="AT89" s="31">
        <v>1</v>
      </c>
    </row>
    <row r="90" spans="1:47" s="20" customFormat="1" ht="15.9" customHeight="1" x14ac:dyDescent="0.3">
      <c r="A90" s="34" t="s">
        <v>117</v>
      </c>
      <c r="B90" s="35" t="s">
        <v>118</v>
      </c>
      <c r="C90" s="4">
        <v>1680</v>
      </c>
      <c r="D90" s="4">
        <v>3337</v>
      </c>
      <c r="E90" s="4">
        <v>6187</v>
      </c>
      <c r="F90" s="4">
        <v>1231</v>
      </c>
      <c r="G90" s="8">
        <v>10755</v>
      </c>
      <c r="H90" s="36">
        <v>6.4017857142857144</v>
      </c>
      <c r="I90" s="8">
        <v>6</v>
      </c>
      <c r="J90" s="8">
        <v>196</v>
      </c>
      <c r="K90" s="4">
        <v>702</v>
      </c>
      <c r="L90" s="4">
        <v>9166</v>
      </c>
      <c r="M90" s="36">
        <v>5.4559523809523807</v>
      </c>
      <c r="N90" s="4">
        <v>97</v>
      </c>
      <c r="O90" s="51" t="s">
        <v>229</v>
      </c>
      <c r="P90" s="4">
        <v>28</v>
      </c>
      <c r="Q90" s="1">
        <v>38402</v>
      </c>
      <c r="R90" s="1">
        <v>10000</v>
      </c>
      <c r="S90" s="54" t="s">
        <v>229</v>
      </c>
      <c r="T90" s="54" t="s">
        <v>229</v>
      </c>
      <c r="U90" s="1">
        <v>48402</v>
      </c>
      <c r="V90" s="37">
        <v>15732</v>
      </c>
      <c r="W90" s="37">
        <v>7360</v>
      </c>
      <c r="X90" s="1">
        <v>7500</v>
      </c>
      <c r="Y90" s="37">
        <v>8665</v>
      </c>
      <c r="Z90" s="1">
        <v>39257</v>
      </c>
      <c r="AA90" s="38">
        <v>23.367261904761904</v>
      </c>
      <c r="AB90" s="54" t="s">
        <v>229</v>
      </c>
      <c r="AC90" s="1">
        <v>6300</v>
      </c>
      <c r="AD90" s="1">
        <v>400</v>
      </c>
      <c r="AE90" s="1">
        <v>400</v>
      </c>
      <c r="AF90" s="1">
        <v>400</v>
      </c>
      <c r="AG90" s="1">
        <v>7500</v>
      </c>
      <c r="AH90" s="38">
        <v>4.4642857142857144</v>
      </c>
      <c r="AI90" s="55" t="s">
        <v>229</v>
      </c>
      <c r="AJ90" s="2">
        <v>1</v>
      </c>
      <c r="AK90" s="55" t="s">
        <v>229</v>
      </c>
      <c r="AL90" s="2">
        <v>1</v>
      </c>
      <c r="AM90" s="14">
        <v>22</v>
      </c>
      <c r="AN90" s="14">
        <v>404</v>
      </c>
      <c r="AO90" s="18" t="s">
        <v>219</v>
      </c>
      <c r="AP90" s="14">
        <v>36</v>
      </c>
      <c r="AQ90" s="4">
        <v>7904</v>
      </c>
      <c r="AR90" s="4">
        <v>1040</v>
      </c>
      <c r="AS90" s="36">
        <v>0.61904761904761907</v>
      </c>
      <c r="AT90" s="31">
        <v>124</v>
      </c>
    </row>
    <row r="91" spans="1:47" s="20" customFormat="1" ht="15.9" customHeight="1" x14ac:dyDescent="0.3">
      <c r="A91" s="39" t="s">
        <v>119</v>
      </c>
      <c r="B91" s="40" t="s">
        <v>120</v>
      </c>
      <c r="C91" s="24">
        <v>2630</v>
      </c>
      <c r="D91" s="24">
        <v>10592</v>
      </c>
      <c r="E91" s="24">
        <v>10341</v>
      </c>
      <c r="F91" s="24">
        <v>11989</v>
      </c>
      <c r="G91" s="25">
        <v>32922</v>
      </c>
      <c r="H91" s="41">
        <v>12.517870722433461</v>
      </c>
      <c r="I91" s="25">
        <v>2</v>
      </c>
      <c r="J91" s="25">
        <v>454</v>
      </c>
      <c r="K91" s="24">
        <v>1076</v>
      </c>
      <c r="L91" s="24">
        <v>33281</v>
      </c>
      <c r="M91" s="41">
        <v>12.654372623574144</v>
      </c>
      <c r="N91" s="24">
        <v>1337</v>
      </c>
      <c r="O91" s="24">
        <v>243</v>
      </c>
      <c r="P91" s="24">
        <v>58</v>
      </c>
      <c r="Q91" s="26">
        <v>97540</v>
      </c>
      <c r="R91" s="26">
        <v>10000</v>
      </c>
      <c r="S91" s="60" t="s">
        <v>229</v>
      </c>
      <c r="T91" s="26">
        <v>1400</v>
      </c>
      <c r="U91" s="26">
        <v>108940</v>
      </c>
      <c r="V91" s="26">
        <v>39613</v>
      </c>
      <c r="W91" s="26">
        <v>22375</v>
      </c>
      <c r="X91" s="26">
        <v>21477</v>
      </c>
      <c r="Y91" s="26">
        <v>13343</v>
      </c>
      <c r="Z91" s="26">
        <v>96808</v>
      </c>
      <c r="AA91" s="42">
        <v>36.809125475285171</v>
      </c>
      <c r="AB91" s="60" t="s">
        <v>229</v>
      </c>
      <c r="AC91" s="26">
        <v>16069</v>
      </c>
      <c r="AD91" s="26">
        <v>1222</v>
      </c>
      <c r="AE91" s="26">
        <v>2604</v>
      </c>
      <c r="AF91" s="26">
        <v>1582</v>
      </c>
      <c r="AG91" s="26">
        <v>21477</v>
      </c>
      <c r="AH91" s="42">
        <v>8.1661596958174911</v>
      </c>
      <c r="AI91" s="61" t="s">
        <v>229</v>
      </c>
      <c r="AJ91" s="27">
        <v>0.75</v>
      </c>
      <c r="AK91" s="27">
        <v>1.1499999999999999</v>
      </c>
      <c r="AL91" s="27">
        <v>1.9</v>
      </c>
      <c r="AM91" s="28">
        <v>4</v>
      </c>
      <c r="AN91" s="28">
        <v>212</v>
      </c>
      <c r="AO91" s="29" t="s">
        <v>221</v>
      </c>
      <c r="AP91" s="28">
        <v>37</v>
      </c>
      <c r="AQ91" s="24">
        <v>25740</v>
      </c>
      <c r="AR91" s="24">
        <v>1456</v>
      </c>
      <c r="AS91" s="41">
        <v>0.55361216730038021</v>
      </c>
      <c r="AT91" s="32">
        <v>100</v>
      </c>
    </row>
    <row r="92" spans="1:47" s="30" customFormat="1" ht="15.9" customHeight="1" x14ac:dyDescent="0.3">
      <c r="A92" s="43" t="s">
        <v>228</v>
      </c>
      <c r="B92" s="62" t="s">
        <v>229</v>
      </c>
      <c r="C92" s="33">
        <f>SUBTOTAL(109,Table1[FY1989 Population])</f>
        <v>501997</v>
      </c>
      <c r="D92" s="33">
        <f>SUBTOTAL(109,Table1[FY1989 Adult Book  Circulation])</f>
        <v>1546882</v>
      </c>
      <c r="E92" s="33">
        <f>SUBTOTAL(109,Table1[FY1989 Juvenile  Book Circulation])</f>
        <v>938286</v>
      </c>
      <c r="F92" s="33">
        <f>SUBTOTAL(109,Table1[FY1989 All Other  Circulation])</f>
        <v>599514</v>
      </c>
      <c r="G92" s="33">
        <f>SUBTOTAL(109,Table1[FY1989 Total Circulation])</f>
        <v>3084682</v>
      </c>
      <c r="H92" s="33">
        <f>SUBTOTAL(109,Table1[FY1989 Circulations Per Capita])</f>
        <v>864.07826364644632</v>
      </c>
      <c r="I92" s="33">
        <f>SUBTOTAL(109,Table1[FY1989 ILLs Provided])</f>
        <v>11757</v>
      </c>
      <c r="J92" s="33">
        <f>SUBTOTAL(109,Table1[FY1989 ILLs Received])</f>
        <v>21338</v>
      </c>
      <c r="K92" s="33">
        <f>SUBTOTAL(109,Table1[FY1989 Books Added])</f>
        <v>112825</v>
      </c>
      <c r="L92" s="33">
        <f>SUBTOTAL(109,Table1[FY1989 Total Books Volumes])</f>
        <v>1548050</v>
      </c>
      <c r="M92" s="33">
        <f>SUBTOTAL(109,Table1[FY1989 Volumes Per Capita])</f>
        <v>1049.7313518757535</v>
      </c>
      <c r="N92" s="33">
        <f>SUBTOTAL(109,Table1[[FY1989 Total Audio Material Volumes ]])</f>
        <v>88724</v>
      </c>
      <c r="O92" s="33">
        <f>SUBTOTAL(109,Table1[[FY1989 Total Video Material Volumes ]])</f>
        <v>14093</v>
      </c>
      <c r="P92" s="33">
        <f>SUBTOTAL(109,Table1[FY1989 Total Subscription Titles])</f>
        <v>6189</v>
      </c>
      <c r="Q92" s="33">
        <f>SUBTOTAL(109,Table1[FY1989 Total Local Government Income])</f>
        <v>11487331</v>
      </c>
      <c r="R92" s="33">
        <f>SUBTOTAL(109,Table1[FY1989 Total State Government Income])</f>
        <v>1109083</v>
      </c>
      <c r="S92" s="33">
        <f>SUBTOTAL(109,Table1[FY1989 Total Federal Government Income])</f>
        <v>63255</v>
      </c>
      <c r="T92" s="33">
        <f>SUBTOTAL(109,Table1[FY1989 Total All Other Income])</f>
        <v>331630</v>
      </c>
      <c r="U92" s="33">
        <f>SUBTOTAL(109,Table1[FY1989 Total Operating Income])</f>
        <v>12991299</v>
      </c>
      <c r="V92" s="33">
        <f>SUBTOTAL(109,Table1[FY1989 Salaries and Wages])</f>
        <v>6378438</v>
      </c>
      <c r="W92" s="33">
        <f>SUBTOTAL(109,Table1[FY1989 Benefits])</f>
        <v>2261141</v>
      </c>
      <c r="X92" s="33">
        <f>SUBTOTAL(109,Table1[FY1989 Total Collection Expenditures])</f>
        <v>1823042</v>
      </c>
      <c r="Y92" s="33">
        <f>SUBTOTAL(109,Table1[FY1989 Total Other  Expenditures])</f>
        <v>2070603</v>
      </c>
      <c r="Z92" s="33">
        <f>SUBTOTAL(109,Table1[FY1989 Total Operating  Expenditures])</f>
        <v>12533224</v>
      </c>
      <c r="AA92" s="33">
        <f>SUBTOTAL(109,Table1[FY1989 Operating  Expenditures Per Capita])</f>
        <v>3334.9607690905368</v>
      </c>
      <c r="AB92" s="33">
        <f>SUBTOTAL(109,Table1[FY1989 Capital Expenditures])</f>
        <v>903060</v>
      </c>
      <c r="AC92" s="33">
        <f>SUBTOTAL(109,Table1[FY1989 Book Expenditures])</f>
        <v>1325473</v>
      </c>
      <c r="AD92" s="33">
        <f>SUBTOTAL(109,Table1[FY1989 Subscription Expenditures])</f>
        <v>230622</v>
      </c>
      <c r="AE92" s="33">
        <f>SUBTOTAL(109,Table1[FY1989 Audiovisuals Expenditures])</f>
        <v>114508</v>
      </c>
      <c r="AF92" s="33">
        <f>SUBTOTAL(109,Table1[FY1989 Other Materials Expenditures])</f>
        <v>205139</v>
      </c>
      <c r="AG92" s="33">
        <f>SUBTOTAL(109,Table1[FY1989 Total Collection Expenditures2])</f>
        <v>1875742</v>
      </c>
      <c r="AH92" s="33">
        <f>SUBTOTAL(109,Table1[FY1989 Collection Expenditures Per Capita])</f>
        <v>1083.939024020646</v>
      </c>
      <c r="AI92" s="33">
        <f>SUBTOTAL(109,Table1[FY1989 Librarians with MLS])</f>
        <v>51.650000000000006</v>
      </c>
      <c r="AJ92" s="33">
        <f>SUBTOTAL(109,Table1[FY1989 All Other Librarians])</f>
        <v>95.360000000000014</v>
      </c>
      <c r="AK92" s="33">
        <f>SUBTOTAL(109,Table1[FY1989 All Other Paid Employees])</f>
        <v>148.73999999999998</v>
      </c>
      <c r="AL92" s="33">
        <f>SUBTOTAL(109,Table1[FY1989 Total Employees])</f>
        <v>244.1</v>
      </c>
      <c r="AM92" s="33">
        <f>SUBTOTAL(109,Table1[FY1989 Number of Volunteers])</f>
        <v>1948</v>
      </c>
      <c r="AN92" s="33">
        <f>SUBTOTAL(109,Table1[FY1989 Annual Volunteer Hours])</f>
        <v>61320</v>
      </c>
      <c r="AO92" s="33">
        <f>SUBTOTAL(109,Table1[FY1989 Type of Library Board])</f>
        <v>0</v>
      </c>
      <c r="AP92" s="33">
        <f>SUBTOTAL(109,Table1[FY1989 Hours Library Outlets Open Per Week])</f>
        <v>2475</v>
      </c>
      <c r="AQ92" s="33">
        <f>SUBTOTAL(109,Table1[FY1989 Annual Attendance in Library])</f>
        <v>2250574</v>
      </c>
      <c r="AR92" s="33">
        <f>SUBTOTAL(109,Table1[FY1989 Annual Reference Questions])</f>
        <v>386787</v>
      </c>
      <c r="AS92" s="33">
        <f>SUBTOTAL(109,Table1[FY1989 Annual Reference Questions Per Capita])</f>
        <v>137.51183714704837</v>
      </c>
      <c r="AT92" s="33">
        <f>SUBTOTAL(109,Table1[FY1989 Annual Number of Programs])</f>
        <v>4468</v>
      </c>
    </row>
    <row r="93" spans="1:47" s="30" customFormat="1" ht="15.9" customHeight="1" x14ac:dyDescent="0.3">
      <c r="A93" s="30" t="s">
        <v>226</v>
      </c>
      <c r="B93" s="63" t="s">
        <v>229</v>
      </c>
      <c r="C93" s="64" t="s">
        <v>229</v>
      </c>
      <c r="D93" s="64" t="s">
        <v>229</v>
      </c>
      <c r="E93" s="64" t="s">
        <v>229</v>
      </c>
      <c r="F93" s="64" t="s">
        <v>229</v>
      </c>
      <c r="G93" s="65" t="s">
        <v>229</v>
      </c>
      <c r="H93" s="66" t="s">
        <v>229</v>
      </c>
      <c r="I93" s="65" t="s">
        <v>229</v>
      </c>
      <c r="J93" s="65" t="s">
        <v>229</v>
      </c>
      <c r="K93" s="64" t="s">
        <v>229</v>
      </c>
      <c r="L93" s="64" t="s">
        <v>229</v>
      </c>
      <c r="M93" s="66" t="s">
        <v>229</v>
      </c>
      <c r="N93" s="64" t="s">
        <v>229</v>
      </c>
      <c r="O93" s="64" t="s">
        <v>229</v>
      </c>
      <c r="P93" s="64" t="s">
        <v>229</v>
      </c>
      <c r="Q93" s="67" t="s">
        <v>229</v>
      </c>
      <c r="R93" s="67" t="s">
        <v>229</v>
      </c>
      <c r="S93" s="67" t="s">
        <v>229</v>
      </c>
      <c r="T93" s="67" t="s">
        <v>229</v>
      </c>
      <c r="U93" s="67" t="s">
        <v>229</v>
      </c>
      <c r="V93" s="67" t="s">
        <v>229</v>
      </c>
      <c r="W93" s="67" t="s">
        <v>229</v>
      </c>
      <c r="X93" s="67" t="s">
        <v>229</v>
      </c>
      <c r="Y93" s="67" t="s">
        <v>229</v>
      </c>
      <c r="Z93" s="67" t="s">
        <v>229</v>
      </c>
      <c r="AA93" s="68" t="s">
        <v>229</v>
      </c>
      <c r="AB93" s="67" t="s">
        <v>229</v>
      </c>
      <c r="AC93" s="67" t="s">
        <v>229</v>
      </c>
      <c r="AD93" s="67" t="s">
        <v>229</v>
      </c>
      <c r="AE93" s="67" t="s">
        <v>229</v>
      </c>
      <c r="AF93" s="67" t="s">
        <v>229</v>
      </c>
      <c r="AG93" s="67" t="s">
        <v>229</v>
      </c>
      <c r="AH93" s="68" t="s">
        <v>229</v>
      </c>
      <c r="AI93" s="69" t="s">
        <v>229</v>
      </c>
      <c r="AJ93" s="69" t="s">
        <v>229</v>
      </c>
      <c r="AK93" s="69" t="s">
        <v>229</v>
      </c>
      <c r="AL93" s="69" t="s">
        <v>229</v>
      </c>
      <c r="AM93" s="70" t="s">
        <v>229</v>
      </c>
      <c r="AN93" s="70" t="s">
        <v>229</v>
      </c>
      <c r="AO93" s="71" t="s">
        <v>229</v>
      </c>
      <c r="AP93" s="70" t="s">
        <v>229</v>
      </c>
      <c r="AQ93" s="64" t="s">
        <v>229</v>
      </c>
      <c r="AR93" s="64" t="s">
        <v>229</v>
      </c>
      <c r="AS93" s="66" t="s">
        <v>229</v>
      </c>
      <c r="AT93" s="70" t="s">
        <v>229</v>
      </c>
    </row>
    <row r="94" spans="1:47" ht="15.9" hidden="1" customHeight="1" x14ac:dyDescent="0.3"/>
    <row r="95" spans="1:47" ht="15.9" hidden="1" customHeight="1" x14ac:dyDescent="0.3"/>
    <row r="96" spans="1:47" ht="15.9" hidden="1" customHeight="1" x14ac:dyDescent="0.3"/>
    <row r="97" ht="15.9" hidden="1" customHeight="1" x14ac:dyDescent="0.3"/>
    <row r="98" ht="15.9" hidden="1" customHeight="1" x14ac:dyDescent="0.3"/>
    <row r="99" ht="15.9" hidden="1" customHeight="1" x14ac:dyDescent="0.3"/>
    <row r="100" ht="15.9" hidden="1" customHeight="1" x14ac:dyDescent="0.3"/>
    <row r="101" ht="15.9" hidden="1" customHeight="1" x14ac:dyDescent="0.3"/>
    <row r="102" ht="15.9" hidden="1" customHeight="1" x14ac:dyDescent="0.3"/>
    <row r="103" ht="15.9" hidden="1" customHeight="1" x14ac:dyDescent="0.3"/>
    <row r="104" ht="15.9" hidden="1" customHeight="1" x14ac:dyDescent="0.3"/>
    <row r="105" ht="15.9" hidden="1" customHeight="1" x14ac:dyDescent="0.3"/>
    <row r="106" ht="15.9" hidden="1" customHeight="1" x14ac:dyDescent="0.3"/>
    <row r="107" ht="15.9" hidden="1" customHeight="1" x14ac:dyDescent="0.3"/>
    <row r="108" ht="15.9" hidden="1" customHeight="1" x14ac:dyDescent="0.3"/>
    <row r="109" ht="15.9" hidden="1" customHeight="1" x14ac:dyDescent="0.3"/>
    <row r="110" ht="15.9" hidden="1" customHeight="1" x14ac:dyDescent="0.3"/>
    <row r="111" ht="15.9" hidden="1" customHeight="1" x14ac:dyDescent="0.3"/>
    <row r="112" ht="15.9" hidden="1" customHeight="1" x14ac:dyDescent="0.3"/>
    <row r="113" ht="15.9" hidden="1" customHeight="1" x14ac:dyDescent="0.3"/>
    <row r="114" ht="15.9" hidden="1" customHeight="1" x14ac:dyDescent="0.3"/>
    <row r="115" ht="15.9" hidden="1" customHeight="1" x14ac:dyDescent="0.3"/>
    <row r="116" ht="15.9" hidden="1" customHeight="1" x14ac:dyDescent="0.3"/>
    <row r="117" ht="15.9" hidden="1" customHeight="1" x14ac:dyDescent="0.3"/>
    <row r="118" ht="15.9" hidden="1" customHeight="1" x14ac:dyDescent="0.3"/>
    <row r="119" ht="15.9" hidden="1" customHeight="1" x14ac:dyDescent="0.3"/>
    <row r="120" ht="15.9" hidden="1" customHeight="1" x14ac:dyDescent="0.3"/>
    <row r="121" ht="15.9" hidden="1" customHeight="1" x14ac:dyDescent="0.3"/>
    <row r="122" ht="15.9" hidden="1" customHeight="1" x14ac:dyDescent="0.3"/>
    <row r="123" ht="15.9" hidden="1" customHeight="1" x14ac:dyDescent="0.3"/>
    <row r="124" ht="15.9" hidden="1" customHeight="1" x14ac:dyDescent="0.3"/>
    <row r="125" ht="15.9" hidden="1" customHeight="1" x14ac:dyDescent="0.3"/>
    <row r="126" ht="15.9" hidden="1" customHeight="1" x14ac:dyDescent="0.3"/>
    <row r="127" ht="15.9" hidden="1" customHeight="1" x14ac:dyDescent="0.3"/>
    <row r="128" ht="15.9" hidden="1" customHeight="1" x14ac:dyDescent="0.3"/>
    <row r="129" ht="15.9" hidden="1" customHeight="1" x14ac:dyDescent="0.3"/>
    <row r="130" ht="15.9" hidden="1" customHeight="1" x14ac:dyDescent="0.3"/>
    <row r="131" ht="15.9" hidden="1" customHeight="1" x14ac:dyDescent="0.3"/>
    <row r="132" ht="15.9" hidden="1" customHeight="1" x14ac:dyDescent="0.3"/>
    <row r="133" ht="15.9" hidden="1" customHeight="1" x14ac:dyDescent="0.3"/>
    <row r="134" ht="15.9" hidden="1" customHeight="1" x14ac:dyDescent="0.3"/>
    <row r="135" ht="15.9" hidden="1" customHeight="1" x14ac:dyDescent="0.3"/>
    <row r="136" ht="15.9" hidden="1" customHeight="1" x14ac:dyDescent="0.3"/>
    <row r="137" ht="15.9" hidden="1" customHeight="1" x14ac:dyDescent="0.3"/>
    <row r="138" ht="15.9" hidden="1" customHeight="1" x14ac:dyDescent="0.3"/>
    <row r="139" ht="15.9" hidden="1" customHeight="1" x14ac:dyDescent="0.3"/>
    <row r="140" ht="15.9" hidden="1" customHeight="1" x14ac:dyDescent="0.3"/>
    <row r="141" ht="15.9" hidden="1" customHeight="1" x14ac:dyDescent="0.3"/>
    <row r="142" ht="15.9" hidden="1" customHeight="1" x14ac:dyDescent="0.3"/>
    <row r="143" ht="15.9" hidden="1" customHeight="1" x14ac:dyDescent="0.3"/>
    <row r="144" ht="15.9" hidden="1" customHeight="1" x14ac:dyDescent="0.3"/>
    <row r="145" ht="15.9" hidden="1" customHeight="1" x14ac:dyDescent="0.3"/>
    <row r="146" ht="15.9" hidden="1" customHeight="1" x14ac:dyDescent="0.3"/>
    <row r="147" ht="15.9" hidden="1" customHeight="1" x14ac:dyDescent="0.3"/>
    <row r="148" ht="15.9" hidden="1" customHeight="1" x14ac:dyDescent="0.3"/>
    <row r="149" ht="15.9" hidden="1" customHeight="1" x14ac:dyDescent="0.3"/>
    <row r="150" ht="15.9" hidden="1" customHeight="1" x14ac:dyDescent="0.3"/>
    <row r="151" ht="15.9" hidden="1" customHeight="1" x14ac:dyDescent="0.3"/>
    <row r="152" ht="15.9" hidden="1" customHeight="1" x14ac:dyDescent="0.3"/>
    <row r="153" ht="15.9" hidden="1" customHeight="1" x14ac:dyDescent="0.3"/>
    <row r="154" ht="15.9" hidden="1" customHeight="1" x14ac:dyDescent="0.3"/>
    <row r="155" ht="15.9" hidden="1" customHeight="1" x14ac:dyDescent="0.3"/>
    <row r="156" ht="15.9" hidden="1" customHeight="1" x14ac:dyDescent="0.3"/>
    <row r="157" ht="15.9" hidden="1" customHeight="1" x14ac:dyDescent="0.3"/>
    <row r="158" ht="15.9" hidden="1" customHeight="1" x14ac:dyDescent="0.3"/>
    <row r="159" ht="15.9" hidden="1" customHeight="1" x14ac:dyDescent="0.3"/>
    <row r="160" ht="15.9" hidden="1" customHeight="1" x14ac:dyDescent="0.3"/>
    <row r="161" ht="15.9" hidden="1" customHeight="1" x14ac:dyDescent="0.3"/>
    <row r="162" ht="15.9" hidden="1" customHeight="1" x14ac:dyDescent="0.3"/>
    <row r="163" ht="15.9" hidden="1" customHeight="1" x14ac:dyDescent="0.3"/>
    <row r="164" ht="15.9" hidden="1" customHeight="1" x14ac:dyDescent="0.3"/>
    <row r="165" ht="15.9" hidden="1" customHeight="1" x14ac:dyDescent="0.3"/>
    <row r="166" ht="15.9" hidden="1" customHeight="1" x14ac:dyDescent="0.3"/>
    <row r="167" ht="15.9" hidden="1" customHeight="1" x14ac:dyDescent="0.3"/>
    <row r="168" ht="15.9" hidden="1" customHeight="1" x14ac:dyDescent="0.3"/>
    <row r="169" ht="15.9" hidden="1" customHeight="1" x14ac:dyDescent="0.3"/>
    <row r="170" ht="15.9" hidden="1" customHeight="1" x14ac:dyDescent="0.3"/>
    <row r="171" ht="15.9" hidden="1" customHeight="1" x14ac:dyDescent="0.3"/>
    <row r="172" ht="15.9" hidden="1" customHeight="1" x14ac:dyDescent="0.3"/>
    <row r="173" ht="15.9" hidden="1" customHeight="1" x14ac:dyDescent="0.3"/>
    <row r="174" ht="15.9" hidden="1" customHeight="1" x14ac:dyDescent="0.3"/>
    <row r="175" ht="15.9" hidden="1" customHeight="1" x14ac:dyDescent="0.3"/>
    <row r="176" ht="15.9" hidden="1" customHeight="1" x14ac:dyDescent="0.3"/>
    <row r="177" ht="15.9" hidden="1" customHeight="1" x14ac:dyDescent="0.3"/>
    <row r="178" ht="15.9" hidden="1" customHeight="1" x14ac:dyDescent="0.3"/>
    <row r="179" ht="15.9" hidden="1" customHeight="1" x14ac:dyDescent="0.3"/>
    <row r="180" ht="15.9" hidden="1" customHeight="1" x14ac:dyDescent="0.3"/>
    <row r="181" ht="15.9" hidden="1" customHeight="1" x14ac:dyDescent="0.3"/>
    <row r="182" ht="15.9" hidden="1" customHeight="1" x14ac:dyDescent="0.3"/>
    <row r="183" ht="15.9" hidden="1" customHeight="1" x14ac:dyDescent="0.3"/>
    <row r="184" ht="15.9" hidden="1" customHeight="1" x14ac:dyDescent="0.3"/>
    <row r="185" ht="15.9" hidden="1" customHeight="1" x14ac:dyDescent="0.3"/>
    <row r="186" ht="15.9" hidden="1" customHeight="1" x14ac:dyDescent="0.3"/>
    <row r="187" ht="15.9" hidden="1" customHeight="1" x14ac:dyDescent="0.3"/>
    <row r="188" ht="15.9" hidden="1" customHeight="1" x14ac:dyDescent="0.3"/>
    <row r="189" ht="15.9" hidden="1" customHeight="1" x14ac:dyDescent="0.3"/>
    <row r="190" ht="15.9" hidden="1" customHeight="1" x14ac:dyDescent="0.3"/>
    <row r="191" ht="15.9" hidden="1" customHeight="1" x14ac:dyDescent="0.3"/>
    <row r="192" ht="15.9" hidden="1" customHeight="1" x14ac:dyDescent="0.3"/>
    <row r="193" ht="15.9" hidden="1" customHeight="1" x14ac:dyDescent="0.3"/>
    <row r="194" ht="15.9" hidden="1" customHeight="1" x14ac:dyDescent="0.3"/>
    <row r="195" ht="15.9" hidden="1" customHeight="1" x14ac:dyDescent="0.3"/>
    <row r="196" ht="15.9" hidden="1" customHeight="1" x14ac:dyDescent="0.3"/>
    <row r="197" ht="15.9" hidden="1" customHeight="1" x14ac:dyDescent="0.3"/>
    <row r="198" ht="15.9" hidden="1" customHeight="1" x14ac:dyDescent="0.3"/>
    <row r="199" ht="15.9" hidden="1" customHeight="1" x14ac:dyDescent="0.3"/>
    <row r="200" ht="15.9" hidden="1" customHeight="1" x14ac:dyDescent="0.3"/>
    <row r="201" ht="15.9" hidden="1" customHeight="1" x14ac:dyDescent="0.3"/>
    <row r="202" ht="15.9" hidden="1" customHeight="1" x14ac:dyDescent="0.3"/>
    <row r="203" ht="15.9" hidden="1" customHeight="1" x14ac:dyDescent="0.3"/>
    <row r="204" ht="15.9" hidden="1" customHeight="1" x14ac:dyDescent="0.3"/>
    <row r="205" ht="15.9" hidden="1" customHeight="1" x14ac:dyDescent="0.3"/>
    <row r="206" ht="15.9" hidden="1" customHeight="1" x14ac:dyDescent="0.3"/>
    <row r="207" ht="15.9" hidden="1" customHeight="1" x14ac:dyDescent="0.3"/>
    <row r="208" ht="15.9" hidden="1" customHeight="1" x14ac:dyDescent="0.3"/>
    <row r="209" ht="15.9" hidden="1" customHeight="1" x14ac:dyDescent="0.3"/>
    <row r="210" ht="15.9" hidden="1" customHeight="1" x14ac:dyDescent="0.3"/>
    <row r="211" ht="15.9" hidden="1" customHeight="1" x14ac:dyDescent="0.3"/>
    <row r="212" ht="15.9" hidden="1" customHeight="1" x14ac:dyDescent="0.3"/>
    <row r="213" ht="15.9" hidden="1" customHeight="1" x14ac:dyDescent="0.3"/>
    <row r="214" ht="15.9" hidden="1" customHeight="1" x14ac:dyDescent="0.3"/>
    <row r="215" ht="15.9" hidden="1" customHeight="1" x14ac:dyDescent="0.3"/>
    <row r="216" ht="15.9" hidden="1" customHeight="1" x14ac:dyDescent="0.3"/>
    <row r="217" ht="15.9" hidden="1" customHeight="1" x14ac:dyDescent="0.3"/>
    <row r="218" ht="15.9" hidden="1" customHeight="1" x14ac:dyDescent="0.3"/>
    <row r="219" ht="15.9" hidden="1" customHeight="1" x14ac:dyDescent="0.3"/>
    <row r="220" ht="15.9" hidden="1" customHeight="1" x14ac:dyDescent="0.3"/>
    <row r="221" ht="15.9" hidden="1" customHeight="1" x14ac:dyDescent="0.3"/>
    <row r="222" ht="15.9" hidden="1" customHeight="1" x14ac:dyDescent="0.3"/>
    <row r="223" ht="15.9" hidden="1" customHeight="1" x14ac:dyDescent="0.3"/>
    <row r="224" ht="15.9" hidden="1" customHeight="1" x14ac:dyDescent="0.3"/>
    <row r="225" ht="15.9" hidden="1" customHeight="1" x14ac:dyDescent="0.3"/>
    <row r="226" ht="15.9" hidden="1" customHeight="1" x14ac:dyDescent="0.3"/>
    <row r="227" ht="15.9" hidden="1" customHeight="1" x14ac:dyDescent="0.3"/>
    <row r="228" ht="15.9" hidden="1" customHeight="1" x14ac:dyDescent="0.3"/>
    <row r="229" ht="15.9" hidden="1" customHeight="1" x14ac:dyDescent="0.3"/>
    <row r="230" ht="15.9" hidden="1" customHeight="1" x14ac:dyDescent="0.3"/>
    <row r="231" ht="15.9" hidden="1" customHeight="1" x14ac:dyDescent="0.3"/>
    <row r="232" ht="15.9" hidden="1" customHeight="1" x14ac:dyDescent="0.3"/>
    <row r="233" ht="15.9" hidden="1" customHeight="1" x14ac:dyDescent="0.3"/>
    <row r="234" ht="15.9" hidden="1" customHeight="1" x14ac:dyDescent="0.3"/>
    <row r="235" ht="15.9" hidden="1" customHeight="1" x14ac:dyDescent="0.3"/>
    <row r="236" ht="15.9" hidden="1" customHeight="1" x14ac:dyDescent="0.3"/>
    <row r="237" ht="15.9" hidden="1" customHeight="1" x14ac:dyDescent="0.3"/>
    <row r="238" ht="15.9" hidden="1" customHeight="1" x14ac:dyDescent="0.3"/>
    <row r="239" ht="15.9" hidden="1" customHeight="1" x14ac:dyDescent="0.3"/>
    <row r="240" ht="15.9" hidden="1" customHeight="1" x14ac:dyDescent="0.3"/>
    <row r="241" ht="15.9" hidden="1" customHeight="1" x14ac:dyDescent="0.3"/>
    <row r="242" ht="15.9" hidden="1" customHeight="1" x14ac:dyDescent="0.3"/>
    <row r="243" ht="15.9" hidden="1" customHeight="1" x14ac:dyDescent="0.3"/>
    <row r="244" ht="15.9" hidden="1" customHeight="1" x14ac:dyDescent="0.3"/>
    <row r="245" ht="15.9" hidden="1" customHeight="1" x14ac:dyDescent="0.3"/>
    <row r="246" ht="15.9" hidden="1" customHeight="1" x14ac:dyDescent="0.3"/>
    <row r="247" ht="15.9" hidden="1" customHeight="1" x14ac:dyDescent="0.3"/>
    <row r="248" ht="15.9" hidden="1" customHeight="1" x14ac:dyDescent="0.3"/>
    <row r="249" ht="15.9" hidden="1" customHeight="1" x14ac:dyDescent="0.3"/>
    <row r="250" ht="15.9" hidden="1" customHeight="1" x14ac:dyDescent="0.3"/>
    <row r="251" ht="15.9" hidden="1" customHeight="1" x14ac:dyDescent="0.3"/>
    <row r="252" ht="15.9" hidden="1" customHeight="1" x14ac:dyDescent="0.3"/>
    <row r="253" ht="15.9" hidden="1" customHeight="1" x14ac:dyDescent="0.3"/>
    <row r="254" ht="15.9" hidden="1" customHeight="1" x14ac:dyDescent="0.3"/>
    <row r="255" ht="15.9" hidden="1" customHeight="1" x14ac:dyDescent="0.3"/>
    <row r="256" ht="15.9" hidden="1" customHeight="1" x14ac:dyDescent="0.3"/>
    <row r="257" ht="15.9" hidden="1" customHeight="1" x14ac:dyDescent="0.3"/>
    <row r="258" ht="15.9" hidden="1" customHeight="1" x14ac:dyDescent="0.3"/>
    <row r="259" ht="15.9" hidden="1" customHeight="1" x14ac:dyDescent="0.3"/>
    <row r="260" ht="15.9" hidden="1" customHeight="1" x14ac:dyDescent="0.3"/>
    <row r="261" ht="15.9" hidden="1" customHeight="1" x14ac:dyDescent="0.3"/>
    <row r="262" ht="15.9" hidden="1" customHeight="1" x14ac:dyDescent="0.3"/>
    <row r="263" ht="15.9" hidden="1" customHeight="1" x14ac:dyDescent="0.3"/>
    <row r="264" ht="15.9" hidden="1" customHeight="1" x14ac:dyDescent="0.3"/>
    <row r="265" ht="15.9" hidden="1" customHeight="1" x14ac:dyDescent="0.3"/>
    <row r="266" ht="15.9" hidden="1" customHeight="1" x14ac:dyDescent="0.3"/>
    <row r="267" ht="15.9" hidden="1" customHeight="1" x14ac:dyDescent="0.3"/>
    <row r="268" ht="15.9" hidden="1" customHeight="1" x14ac:dyDescent="0.3"/>
    <row r="269" ht="15.9" hidden="1" customHeight="1" x14ac:dyDescent="0.3"/>
    <row r="270" ht="15.9" hidden="1" customHeight="1" x14ac:dyDescent="0.3"/>
    <row r="271" ht="15.9" hidden="1" customHeight="1" x14ac:dyDescent="0.3"/>
    <row r="272" ht="15.9" hidden="1" customHeight="1" x14ac:dyDescent="0.3"/>
    <row r="273" ht="15.9" hidden="1" customHeight="1" x14ac:dyDescent="0.3"/>
    <row r="274" ht="15.9" hidden="1" customHeight="1" x14ac:dyDescent="0.3"/>
    <row r="275" ht="15.9" hidden="1" customHeight="1" x14ac:dyDescent="0.3"/>
    <row r="276" ht="15.9" hidden="1" customHeight="1" x14ac:dyDescent="0.3"/>
    <row r="277" ht="15.9" hidden="1" customHeight="1" x14ac:dyDescent="0.3"/>
    <row r="278" ht="15.9" hidden="1" customHeight="1" x14ac:dyDescent="0.3"/>
    <row r="279" ht="15.9" hidden="1" customHeight="1" x14ac:dyDescent="0.3"/>
    <row r="280" ht="15.9" hidden="1" customHeight="1" x14ac:dyDescent="0.3"/>
    <row r="281" ht="15.9" hidden="1" customHeight="1" x14ac:dyDescent="0.3"/>
    <row r="282" ht="15.9" hidden="1" customHeight="1" x14ac:dyDescent="0.3"/>
    <row r="283" ht="15.9" hidden="1" customHeight="1" x14ac:dyDescent="0.3"/>
    <row r="284" ht="15.9" hidden="1" customHeight="1" x14ac:dyDescent="0.3"/>
    <row r="285" ht="15.9" hidden="1" customHeight="1" x14ac:dyDescent="0.3"/>
    <row r="286" ht="15.9" hidden="1" customHeight="1" x14ac:dyDescent="0.3"/>
    <row r="287" ht="15.9" hidden="1" customHeight="1" x14ac:dyDescent="0.3"/>
    <row r="288" ht="15.9" hidden="1" customHeight="1" x14ac:dyDescent="0.3"/>
    <row r="289" ht="15.9" hidden="1" customHeight="1" x14ac:dyDescent="0.3"/>
    <row r="290" ht="15.9" hidden="1" customHeight="1" x14ac:dyDescent="0.3"/>
    <row r="291" ht="15.9" hidden="1" customHeight="1" x14ac:dyDescent="0.3"/>
    <row r="292" ht="15.9" hidden="1" customHeight="1" x14ac:dyDescent="0.3"/>
    <row r="293" ht="15.9" hidden="1" customHeight="1" x14ac:dyDescent="0.3"/>
    <row r="294" ht="15.9" hidden="1" customHeight="1" x14ac:dyDescent="0.3"/>
    <row r="295" ht="15.9" hidden="1" customHeight="1" x14ac:dyDescent="0.3"/>
    <row r="296" ht="15.9" hidden="1" customHeight="1" x14ac:dyDescent="0.3"/>
    <row r="297" ht="15.9" hidden="1" customHeight="1" x14ac:dyDescent="0.3"/>
    <row r="298" ht="15.9" hidden="1" customHeight="1" x14ac:dyDescent="0.3"/>
    <row r="299" ht="15.9" hidden="1" customHeight="1" x14ac:dyDescent="0.3"/>
    <row r="300" ht="15.9" hidden="1" customHeight="1" x14ac:dyDescent="0.3"/>
    <row r="301" ht="15.9" hidden="1" customHeight="1" x14ac:dyDescent="0.3"/>
    <row r="302" ht="15.9" hidden="1" customHeight="1" x14ac:dyDescent="0.3"/>
    <row r="303" ht="15.9" hidden="1" customHeight="1" x14ac:dyDescent="0.3"/>
    <row r="304" ht="15.9" hidden="1" customHeight="1" x14ac:dyDescent="0.3"/>
    <row r="305" ht="15.9" hidden="1" customHeight="1" x14ac:dyDescent="0.3"/>
    <row r="306" ht="15.9" hidden="1" customHeight="1" x14ac:dyDescent="0.3"/>
    <row r="307" ht="15.9" hidden="1" customHeight="1" x14ac:dyDescent="0.3"/>
    <row r="308" ht="15.9" hidden="1" customHeight="1" x14ac:dyDescent="0.3"/>
    <row r="309" ht="15.9" hidden="1" customHeight="1" x14ac:dyDescent="0.3"/>
    <row r="310" ht="15.9" hidden="1" customHeight="1" x14ac:dyDescent="0.3"/>
    <row r="311" ht="15.9" hidden="1" customHeight="1" x14ac:dyDescent="0.3"/>
    <row r="312" ht="15.9" hidden="1" customHeight="1" x14ac:dyDescent="0.3"/>
    <row r="313" ht="15.9" hidden="1" customHeight="1" x14ac:dyDescent="0.3"/>
    <row r="314" ht="15.9" hidden="1" customHeight="1" x14ac:dyDescent="0.3"/>
    <row r="315" ht="15.9" hidden="1" customHeight="1" x14ac:dyDescent="0.3"/>
    <row r="316" ht="15.9" hidden="1" customHeight="1" x14ac:dyDescent="0.3"/>
    <row r="317" ht="15.9" hidden="1" customHeight="1" x14ac:dyDescent="0.3"/>
    <row r="318" ht="15.9" hidden="1" customHeight="1" x14ac:dyDescent="0.3"/>
    <row r="319" ht="15.9" hidden="1" customHeight="1" x14ac:dyDescent="0.3"/>
    <row r="320" ht="15.9" hidden="1" customHeight="1" x14ac:dyDescent="0.3"/>
    <row r="321" ht="15.9" hidden="1" customHeight="1" x14ac:dyDescent="0.3"/>
    <row r="322" ht="15.9" hidden="1" customHeight="1" x14ac:dyDescent="0.3"/>
    <row r="323" ht="15.9" hidden="1" customHeight="1" x14ac:dyDescent="0.3"/>
    <row r="324" ht="15.9" hidden="1" customHeight="1" x14ac:dyDescent="0.3"/>
    <row r="325" ht="15.9" hidden="1" customHeight="1" x14ac:dyDescent="0.3"/>
    <row r="326" ht="15.9" hidden="1" customHeight="1" x14ac:dyDescent="0.3"/>
    <row r="327" ht="15.9" hidden="1" customHeight="1" x14ac:dyDescent="0.3"/>
    <row r="328" ht="15.9" hidden="1" customHeight="1" x14ac:dyDescent="0.3"/>
    <row r="329" ht="15.9" hidden="1" customHeight="1" x14ac:dyDescent="0.3"/>
    <row r="330" ht="15.9" hidden="1" customHeight="1" x14ac:dyDescent="0.3"/>
    <row r="331" ht="15.9" hidden="1" customHeight="1" x14ac:dyDescent="0.3"/>
    <row r="332" ht="15.9" hidden="1" customHeight="1" x14ac:dyDescent="0.3"/>
    <row r="333" ht="15.9" hidden="1" customHeight="1" x14ac:dyDescent="0.3"/>
    <row r="334" ht="15.9" hidden="1" customHeight="1" x14ac:dyDescent="0.3"/>
    <row r="335" ht="15.9" hidden="1" customHeight="1" x14ac:dyDescent="0.3"/>
    <row r="336" ht="15.9" hidden="1" customHeight="1" x14ac:dyDescent="0.3"/>
    <row r="337" ht="15.9" hidden="1" customHeight="1" x14ac:dyDescent="0.3"/>
    <row r="338" ht="15.9" hidden="1" customHeight="1" x14ac:dyDescent="0.3"/>
    <row r="339" ht="15.9" hidden="1" customHeight="1" x14ac:dyDescent="0.3"/>
    <row r="340" ht="15.9" hidden="1" customHeight="1" x14ac:dyDescent="0.3"/>
    <row r="341" ht="15.9" hidden="1" customHeight="1" x14ac:dyDescent="0.3"/>
    <row r="342" ht="15.9" hidden="1" customHeight="1" x14ac:dyDescent="0.3"/>
    <row r="343" ht="15.9" hidden="1" customHeight="1" x14ac:dyDescent="0.3"/>
    <row r="344" ht="15.9" hidden="1" customHeight="1" x14ac:dyDescent="0.3"/>
    <row r="345" ht="15.9" hidden="1" customHeight="1" x14ac:dyDescent="0.3"/>
    <row r="346" ht="15.9" hidden="1" customHeight="1" x14ac:dyDescent="0.3"/>
    <row r="347" ht="15.9" hidden="1" customHeight="1" x14ac:dyDescent="0.3"/>
    <row r="348" ht="15.9" hidden="1" customHeight="1" x14ac:dyDescent="0.3"/>
    <row r="349" ht="15.9" hidden="1" customHeight="1" x14ac:dyDescent="0.3"/>
    <row r="350" ht="15.9" hidden="1" customHeight="1" x14ac:dyDescent="0.3"/>
    <row r="351" ht="15.9" hidden="1" customHeight="1" x14ac:dyDescent="0.3"/>
    <row r="352" ht="15.9" hidden="1" customHeight="1" x14ac:dyDescent="0.3"/>
    <row r="353" ht="15.9" hidden="1" customHeight="1" x14ac:dyDescent="0.3"/>
    <row r="354" ht="15.9" hidden="1" customHeight="1" x14ac:dyDescent="0.3"/>
    <row r="355" ht="15.9" hidden="1" customHeight="1" x14ac:dyDescent="0.3"/>
    <row r="356" ht="15.9" hidden="1" customHeight="1" x14ac:dyDescent="0.3"/>
    <row r="357" ht="15.9" hidden="1" customHeight="1" x14ac:dyDescent="0.3"/>
    <row r="358" ht="15.9" hidden="1" customHeight="1" x14ac:dyDescent="0.3"/>
    <row r="359" ht="15.9" hidden="1" customHeight="1" x14ac:dyDescent="0.3"/>
    <row r="360" ht="15.9" hidden="1" customHeight="1" x14ac:dyDescent="0.3"/>
    <row r="361" ht="15.9" hidden="1" customHeight="1" x14ac:dyDescent="0.3"/>
    <row r="362" ht="15.9" hidden="1" customHeight="1" x14ac:dyDescent="0.3"/>
    <row r="363" ht="15.9" hidden="1" customHeight="1" x14ac:dyDescent="0.3"/>
    <row r="364" ht="15.9" hidden="1" customHeight="1" x14ac:dyDescent="0.3"/>
    <row r="365" ht="15.9" hidden="1" customHeight="1" x14ac:dyDescent="0.3"/>
    <row r="366" ht="15.9" hidden="1" customHeight="1" x14ac:dyDescent="0.3"/>
    <row r="367" ht="15.9" hidden="1" customHeight="1" x14ac:dyDescent="0.3"/>
    <row r="368" ht="15.9" hidden="1" customHeight="1" x14ac:dyDescent="0.3"/>
    <row r="369" ht="15.9" hidden="1" customHeight="1" x14ac:dyDescent="0.3"/>
    <row r="370" ht="15.9" hidden="1" customHeight="1" x14ac:dyDescent="0.3"/>
    <row r="371" ht="15.9" hidden="1" customHeight="1" x14ac:dyDescent="0.3"/>
    <row r="372" ht="15.9" hidden="1" customHeight="1" x14ac:dyDescent="0.3"/>
    <row r="373" ht="15.9" hidden="1" customHeight="1" x14ac:dyDescent="0.3"/>
    <row r="374" ht="15.9" hidden="1" customHeight="1" x14ac:dyDescent="0.3"/>
    <row r="375" ht="15.9" hidden="1" customHeight="1" x14ac:dyDescent="0.3"/>
    <row r="376" ht="15.9" hidden="1" customHeight="1" x14ac:dyDescent="0.3"/>
    <row r="377" ht="15.9" hidden="1" customHeight="1" x14ac:dyDescent="0.3"/>
    <row r="378" ht="15.9" hidden="1" customHeight="1" x14ac:dyDescent="0.3"/>
    <row r="379" ht="15.9" hidden="1" customHeight="1" x14ac:dyDescent="0.3"/>
    <row r="380" ht="15.9" hidden="1" customHeight="1" x14ac:dyDescent="0.3"/>
    <row r="381" ht="15.9" hidden="1" customHeight="1" x14ac:dyDescent="0.3"/>
    <row r="382" ht="15.9" hidden="1" customHeight="1" x14ac:dyDescent="0.3"/>
    <row r="383" ht="15.9" hidden="1" customHeight="1" x14ac:dyDescent="0.3"/>
    <row r="384" ht="15.9" hidden="1" customHeight="1" x14ac:dyDescent="0.3"/>
    <row r="385" ht="15.9" hidden="1" customHeight="1" x14ac:dyDescent="0.3"/>
    <row r="386" ht="15.9" hidden="1" customHeight="1" x14ac:dyDescent="0.3"/>
    <row r="387" ht="15.9" hidden="1" customHeight="1" x14ac:dyDescent="0.3"/>
    <row r="388" ht="15.9" hidden="1" customHeight="1" x14ac:dyDescent="0.3"/>
    <row r="389" ht="15.9" hidden="1" customHeight="1" x14ac:dyDescent="0.3"/>
    <row r="390" ht="15.9" hidden="1" customHeight="1" x14ac:dyDescent="0.3"/>
    <row r="391" ht="15.9" hidden="1" customHeight="1" x14ac:dyDescent="0.3"/>
    <row r="392" ht="15.9" hidden="1" customHeight="1" x14ac:dyDescent="0.3"/>
    <row r="393" ht="15.9" hidden="1" customHeight="1" x14ac:dyDescent="0.3"/>
    <row r="394" ht="15.9" hidden="1" customHeight="1" x14ac:dyDescent="0.3"/>
    <row r="395" ht="15.9" hidden="1" customHeight="1" x14ac:dyDescent="0.3"/>
    <row r="396" ht="15.9" hidden="1" customHeight="1" x14ac:dyDescent="0.3"/>
    <row r="397" ht="15.9" hidden="1" customHeight="1" x14ac:dyDescent="0.3"/>
    <row r="398" ht="15.9" hidden="1" customHeight="1" x14ac:dyDescent="0.3"/>
    <row r="399" ht="15.9" hidden="1" customHeight="1" x14ac:dyDescent="0.3"/>
    <row r="400" ht="15.9" hidden="1" customHeight="1" x14ac:dyDescent="0.3"/>
    <row r="401" ht="15.9" hidden="1" customHeight="1" x14ac:dyDescent="0.3"/>
    <row r="402" ht="15.9" hidden="1" customHeight="1" x14ac:dyDescent="0.3"/>
    <row r="403" ht="15.9" hidden="1" customHeight="1" x14ac:dyDescent="0.3"/>
    <row r="404" ht="15.9" hidden="1" customHeight="1" x14ac:dyDescent="0.3"/>
    <row r="405" ht="15.9" hidden="1" customHeight="1" x14ac:dyDescent="0.3"/>
    <row r="406" ht="15.9" hidden="1" customHeight="1" x14ac:dyDescent="0.3"/>
    <row r="407" ht="15.9" hidden="1" customHeight="1" x14ac:dyDescent="0.3"/>
    <row r="408" ht="15.9" hidden="1" customHeight="1" x14ac:dyDescent="0.3"/>
    <row r="409" ht="15.9" hidden="1" customHeight="1" x14ac:dyDescent="0.3"/>
    <row r="410" ht="15.9" hidden="1" customHeight="1" x14ac:dyDescent="0.3"/>
    <row r="411" ht="15.9" hidden="1" customHeight="1" x14ac:dyDescent="0.3"/>
    <row r="412" ht="15.9" hidden="1" customHeight="1" x14ac:dyDescent="0.3"/>
    <row r="413" ht="15.9" hidden="1" customHeight="1" x14ac:dyDescent="0.3"/>
    <row r="414" ht="15.9" hidden="1" customHeight="1" x14ac:dyDescent="0.3"/>
    <row r="415" ht="15.9" hidden="1" customHeight="1" x14ac:dyDescent="0.3"/>
    <row r="416" ht="15.9" hidden="1" customHeight="1" x14ac:dyDescent="0.3"/>
    <row r="417" ht="15.9" hidden="1" customHeight="1" x14ac:dyDescent="0.3"/>
    <row r="418" ht="15.9" hidden="1" customHeight="1" x14ac:dyDescent="0.3"/>
    <row r="419" ht="15.9" hidden="1" customHeight="1" x14ac:dyDescent="0.3"/>
    <row r="420" ht="15.9" hidden="1" customHeight="1" x14ac:dyDescent="0.3"/>
    <row r="421" ht="15.9" hidden="1" customHeight="1" x14ac:dyDescent="0.3"/>
    <row r="422" ht="15.9" hidden="1" customHeight="1" x14ac:dyDescent="0.3"/>
    <row r="423" ht="15.9" hidden="1" customHeight="1" x14ac:dyDescent="0.3"/>
    <row r="424" ht="15.9" hidden="1" customHeight="1" x14ac:dyDescent="0.3"/>
    <row r="425" ht="15.9" hidden="1" customHeight="1" x14ac:dyDescent="0.3"/>
    <row r="426" ht="15.9" hidden="1" customHeight="1" x14ac:dyDescent="0.3"/>
    <row r="427" ht="15.9" hidden="1" customHeight="1" x14ac:dyDescent="0.3"/>
    <row r="428" ht="15.9" hidden="1" customHeight="1" x14ac:dyDescent="0.3"/>
    <row r="429" ht="15.9" hidden="1" customHeight="1" x14ac:dyDescent="0.3"/>
    <row r="430" ht="15.9" hidden="1" customHeight="1" x14ac:dyDescent="0.3"/>
    <row r="431" ht="15.9" hidden="1" customHeight="1" x14ac:dyDescent="0.3"/>
    <row r="432" ht="15.9" hidden="1" customHeight="1" x14ac:dyDescent="0.3"/>
    <row r="433" ht="15.9" hidden="1" customHeight="1" x14ac:dyDescent="0.3"/>
    <row r="434" ht="15.9" hidden="1" customHeight="1" x14ac:dyDescent="0.3"/>
    <row r="435" ht="15.9" hidden="1" customHeight="1" x14ac:dyDescent="0.3"/>
  </sheetData>
  <hyperlinks>
    <hyperlink ref="A2" r:id="rId1"/>
  </hyperlinks>
  <pageMargins left="0.2" right="0.2" top="0.25" bottom="0.25" header="0.3" footer="0.3"/>
  <pageSetup orientation="landscape" horizont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FY1989 Data (sheet 1 of 1)</vt:lpstr>
      <vt:lpstr>'FY1989 Data (sheet 1 of 1)'!Print_Area</vt:lpstr>
      <vt:lpstr>'FY1989 Data (sheet 1 of 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FY1989 Alaska Public Library Statistics</dc:title>
  <dc:creator/>
  <cp:lastModifiedBy/>
  <dcterms:created xsi:type="dcterms:W3CDTF">2018-11-19T19:16:11Z</dcterms:created>
  <dcterms:modified xsi:type="dcterms:W3CDTF">2019-02-15T21:44:45Z</dcterms:modified>
</cp:coreProperties>
</file>