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90 Data (sheet 1 of 1)" sheetId="1" r:id="rId1"/>
  </sheets>
  <definedNames>
    <definedName name="_xlnm.Print_Area" localSheetId="0">'FY1990 Data (sheet 1 of 1)'!$A$3:$AT$86</definedName>
    <definedName name="_xlnm.Print_Titles" localSheetId="0">'FY1990 Data (sheet 1 of 1)'!$B:$B,'FY1990 Data (sheet 1 of 1)'!$3:$3</definedName>
  </definedNames>
  <calcPr calcId="152511"/>
</workbook>
</file>

<file path=xl/calcChain.xml><?xml version="1.0" encoding="utf-8"?>
<calcChain xmlns="http://schemas.openxmlformats.org/spreadsheetml/2006/main">
  <c r="D87" i="1" l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C87" i="1"/>
</calcChain>
</file>

<file path=xl/sharedStrings.xml><?xml version="1.0" encoding="utf-8"?>
<sst xmlns="http://schemas.openxmlformats.org/spreadsheetml/2006/main" count="1119" uniqueCount="220">
  <si>
    <t>ANCHOR POINT PUBLIC LIBRARY</t>
  </si>
  <si>
    <t>ANCHOR POINT</t>
  </si>
  <si>
    <t>ANCHORAGE MUNICIPAL LIBRARIES</t>
  </si>
  <si>
    <t>ANCHORAGE</t>
  </si>
  <si>
    <t>ANDERSON VILLAGE LIBRARY</t>
  </si>
  <si>
    <t>ANDERSON</t>
  </si>
  <si>
    <t>KUSKOKWIM CONSORTIUM LIBRARY</t>
  </si>
  <si>
    <t>BETHEL</t>
  </si>
  <si>
    <t>BIG LAKE LIBRARY</t>
  </si>
  <si>
    <t>BIG LAKE</t>
  </si>
  <si>
    <t>CANTWELL</t>
  </si>
  <si>
    <t>CHINIAK PUBLIC LIBRARY</t>
  </si>
  <si>
    <t>CHINIAK</t>
  </si>
  <si>
    <t>RUTH RIGGS PUBLIC LIBRARY</t>
  </si>
  <si>
    <t>CLEARWATER</t>
  </si>
  <si>
    <t>COLD BAY PUBLIC LIBRARY</t>
  </si>
  <si>
    <t>COLD BAY</t>
  </si>
  <si>
    <t>COOPER LANDING</t>
  </si>
  <si>
    <t>CORDOVA PUBLIC LIBRARY</t>
  </si>
  <si>
    <t>CORDOVA</t>
  </si>
  <si>
    <t>CRAIG PUBLIC LIBRARY</t>
  </si>
  <si>
    <t>CRAIG</t>
  </si>
  <si>
    <t>IPNATCHIAQ LIBRARY</t>
  </si>
  <si>
    <t>DEERING</t>
  </si>
  <si>
    <t>DELTA COMMUNITY LIBRARY</t>
  </si>
  <si>
    <t>DELTA JUNCTION</t>
  </si>
  <si>
    <t>DILLINGHAM PUBLIC LIBRARY</t>
  </si>
  <si>
    <t>DILLINGHAM</t>
  </si>
  <si>
    <t>EAGLE PUBLIC LIBRARY</t>
  </si>
  <si>
    <t>EAGLE CITY</t>
  </si>
  <si>
    <t>ELIM COMMUNITY LIBRARY</t>
  </si>
  <si>
    <t>ELIM</t>
  </si>
  <si>
    <t>NOME</t>
  </si>
  <si>
    <t>FAIRBANKS</t>
  </si>
  <si>
    <t>CHARLES EVANS COMMUNITY LIBRARY</t>
  </si>
  <si>
    <t>GALENA</t>
  </si>
  <si>
    <t>COPPER VALLEY COMMUNITY LIBRARY</t>
  </si>
  <si>
    <t>GLENNALLEN</t>
  </si>
  <si>
    <t>GUSTAVUS PUBLIC LIBRARY</t>
  </si>
  <si>
    <t>GUSTAVUS</t>
  </si>
  <si>
    <t>HAINES BOROUGH PUBLIC LIBRARY</t>
  </si>
  <si>
    <t>HAINES</t>
  </si>
  <si>
    <t>TRI-VALLEY COMMUNITY LIBRARY</t>
  </si>
  <si>
    <t>HEALY</t>
  </si>
  <si>
    <t>HOLLIS PUBLIC LIBRARY</t>
  </si>
  <si>
    <t>HOLLIS</t>
  </si>
  <si>
    <t>HOMER PUBLIC LIBRARY</t>
  </si>
  <si>
    <t>HOMER</t>
  </si>
  <si>
    <t>HOPE COMMUNITY LIBRARY</t>
  </si>
  <si>
    <t>HOPE</t>
  </si>
  <si>
    <t>JUNEAU PUBLIC LIBRARIES</t>
  </si>
  <si>
    <t>JUNEAU</t>
  </si>
  <si>
    <t>KAKE COMMUNITY LIBRARY</t>
  </si>
  <si>
    <t>KAKE</t>
  </si>
  <si>
    <t>KASILOF PUBLIC LIBRARY</t>
  </si>
  <si>
    <t>KASILOF</t>
  </si>
  <si>
    <t>KENAI COMMUNITY LIBRARY</t>
  </si>
  <si>
    <t>KENAI</t>
  </si>
  <si>
    <t>KETCHIKAN PUBLIC LIBRARY</t>
  </si>
  <si>
    <t>KETCHIKAN</t>
  </si>
  <si>
    <t>A. HOLMES JOHNSON MEM LIBRARY</t>
  </si>
  <si>
    <t>KODIAK</t>
  </si>
  <si>
    <t>CHUKCHI LIBRARY</t>
  </si>
  <si>
    <t>KOTZEBUE</t>
  </si>
  <si>
    <t>MCGRATH COMMUNITY LIBRARY</t>
  </si>
  <si>
    <t>MCGRATH</t>
  </si>
  <si>
    <t>METLAKATLA CENTENNIAL LIBRARY</t>
  </si>
  <si>
    <t>METLAKATLA</t>
  </si>
  <si>
    <t>MARTIN MONSEN LIBRARY</t>
  </si>
  <si>
    <t>NAKNEK</t>
  </si>
  <si>
    <t>NENANA PUBLIC LIBRARY</t>
  </si>
  <si>
    <t>NENANA</t>
  </si>
  <si>
    <t>NINILCHIK COMMUNITY LIBRARY</t>
  </si>
  <si>
    <t>NINILCHIK</t>
  </si>
  <si>
    <t>KEGOAYAH KOZGA LIBRARY</t>
  </si>
  <si>
    <t>NORTHWAY COMMUNITY LIBRARY</t>
  </si>
  <si>
    <t>NORTHWAY</t>
  </si>
  <si>
    <t>PALMER PUBLIC LIBRARY</t>
  </si>
  <si>
    <t>PALMER</t>
  </si>
  <si>
    <t>PELICAN PUBLIC LIBRARY</t>
  </si>
  <si>
    <t>PELICAN</t>
  </si>
  <si>
    <t>PETERSBURG PUBLIC LIBRARY</t>
  </si>
  <si>
    <t>PETERSBURG</t>
  </si>
  <si>
    <t>JESSIE WAKEFIELD MEMORIAL LIBRARY</t>
  </si>
  <si>
    <t>PORT LIONS</t>
  </si>
  <si>
    <t>RUBY COMMUNITY LIBRARY</t>
  </si>
  <si>
    <t>RUBY</t>
  </si>
  <si>
    <t>ST. PAUL</t>
  </si>
  <si>
    <t>SELDOVIA PUBLIC LIBRARY</t>
  </si>
  <si>
    <t>SELDOVIA</t>
  </si>
  <si>
    <t>SEWARD COMMUNITY LIBRARY</t>
  </si>
  <si>
    <t>SEWARD</t>
  </si>
  <si>
    <t>NELLIE WEYIOUANNA ILISAAVIK</t>
  </si>
  <si>
    <t>SHISHMAREF</t>
  </si>
  <si>
    <t>KETTLESON MEMORIAL LIBRARY</t>
  </si>
  <si>
    <t>SITKA</t>
  </si>
  <si>
    <t>SKAGWAY PUBLIC LIBRARY</t>
  </si>
  <si>
    <t>SKAGWAY</t>
  </si>
  <si>
    <t>SOLDOTNA PUBLIC LIBRARY</t>
  </si>
  <si>
    <t>SOLDOTNA</t>
  </si>
  <si>
    <t>SUTTON PUBLIC LIBRARY</t>
  </si>
  <si>
    <t>SUTTON</t>
  </si>
  <si>
    <t>TAKOTNA COMMUNITY LIBRARY</t>
  </si>
  <si>
    <t>TAKOTNA</t>
  </si>
  <si>
    <t>TALKEETNA PUBLIC LIBRARY</t>
  </si>
  <si>
    <t>TALKEETNA</t>
  </si>
  <si>
    <t>TANANA COMMUNITY LIBRARY</t>
  </si>
  <si>
    <t>TANANA</t>
  </si>
  <si>
    <t>DERMOTT O'TOOLE MEMORIAL LIBRARY</t>
  </si>
  <si>
    <t>TENAKEE SPRINGS</t>
  </si>
  <si>
    <t>TOK COMMUNITY LIBRARY</t>
  </si>
  <si>
    <t>TOK</t>
  </si>
  <si>
    <t>TICASUK LIBRARY</t>
  </si>
  <si>
    <t>UNALAKLEET</t>
  </si>
  <si>
    <t>VALDEZ CONSORTIUM LIBRARY</t>
  </si>
  <si>
    <t>VALDEZ</t>
  </si>
  <si>
    <t>WASILLA PUBLIC LIBRARY</t>
  </si>
  <si>
    <t>WASILLA</t>
  </si>
  <si>
    <t>WILLOW PUBLIC LIBRARY</t>
  </si>
  <si>
    <t>WILLOW</t>
  </si>
  <si>
    <t>IRENE INGLE PUBLIC LIBRARY</t>
  </si>
  <si>
    <t>WRANGELL</t>
  </si>
  <si>
    <t>AKIAK SCHOOL COMMUNITY LIBRARY</t>
  </si>
  <si>
    <t>AKIAK</t>
  </si>
  <si>
    <t>KENNY LAKE PUBLIC LIBRARY</t>
  </si>
  <si>
    <t>KENNY LAKE</t>
  </si>
  <si>
    <t>KOYUK PUBLIC LIBRARY</t>
  </si>
  <si>
    <t>KOYUK</t>
  </si>
  <si>
    <t>PILOT STATION PUBLIC LIBRARY</t>
  </si>
  <si>
    <t>PILOT STATION</t>
  </si>
  <si>
    <t>TULUKSAK</t>
  </si>
  <si>
    <t>TUZZY HIGBEE CONSORTIUM LIBRARY</t>
  </si>
  <si>
    <t>BARROW</t>
  </si>
  <si>
    <t>AKIACHAK</t>
  </si>
  <si>
    <t>OLD HARBOR</t>
  </si>
  <si>
    <t>CANTWELL SCHOOL/COMMUNITY LIBRARY</t>
  </si>
  <si>
    <t>TULUKSAK SCHOOL/COMMUNITY LIBRARY</t>
  </si>
  <si>
    <t>AKIACHAK SCHOOL/COMMUNITY LIBRARY</t>
  </si>
  <si>
    <t>COOPER LANDING COMMUNITY LIBRARY</t>
  </si>
  <si>
    <t>FAIRBANKS NORTH STAR BOROUGH PUBLIC LIBRARY</t>
  </si>
  <si>
    <t>ST. PAUL COMMUNITY/SCHOOL LIBRARY</t>
  </si>
  <si>
    <t>FY1990 City</t>
  </si>
  <si>
    <t>FY1990 Population</t>
  </si>
  <si>
    <t>FY1990 Librarians with MLS</t>
  </si>
  <si>
    <t>FY1990 All Employees with Title of Librarian</t>
  </si>
  <si>
    <t>FY1990 All Other Paid Employees</t>
  </si>
  <si>
    <t>FY1990 Total Employees</t>
  </si>
  <si>
    <t>FY1990 Total Local Government Income</t>
  </si>
  <si>
    <t>FY1990 Total State Government Income</t>
  </si>
  <si>
    <t>FY1990 Total Federal Government Income</t>
  </si>
  <si>
    <t>FY1990 Total All Other Income</t>
  </si>
  <si>
    <t>FY1990 Total Operating Income</t>
  </si>
  <si>
    <t>FY1990 Salaries and Wages</t>
  </si>
  <si>
    <t>FY1990 Benefits</t>
  </si>
  <si>
    <t>FY1990 Total Collection Expenditures</t>
  </si>
  <si>
    <t>FY1990 Total Other  Expenditures</t>
  </si>
  <si>
    <t>FY1990 Total Operating  Expenditures</t>
  </si>
  <si>
    <t>FY1990 Capital Outlay</t>
  </si>
  <si>
    <t>FY1990 Total Books &amp; Serials Volumes</t>
  </si>
  <si>
    <t xml:space="preserve">FY1990 Total Audio Material Volumes </t>
  </si>
  <si>
    <t xml:space="preserve">FY1990 Total Video Material Volumes </t>
  </si>
  <si>
    <t>FY1990 Total Subscription Titles</t>
  </si>
  <si>
    <t>FY1990 Annual Attendance in Library</t>
  </si>
  <si>
    <t>FY1990 Annual Reference Questions</t>
  </si>
  <si>
    <t>FY1990 Total Circulation</t>
  </si>
  <si>
    <t>FY1990 ILLs Provided</t>
  </si>
  <si>
    <t>FY1990 ILLs Received</t>
  </si>
  <si>
    <t>ATMAUTLUAK PUBLIC LIBRARY</t>
  </si>
  <si>
    <t>CHUATHBALUK PUBLIC LIBRARY</t>
  </si>
  <si>
    <t>GAMBELL PUBLIC LIBRARY</t>
  </si>
  <si>
    <t>KOYUKUK COMMUNITY LIBRARY</t>
  </si>
  <si>
    <t>SAVOONGA PUBLIC LIBRARY</t>
  </si>
  <si>
    <t>WHITTIER PUBLIC LIBRARY</t>
  </si>
  <si>
    <t>ATMAUTLUAK</t>
  </si>
  <si>
    <t xml:space="preserve">CHUATHBALUK </t>
  </si>
  <si>
    <t xml:space="preserve">KOYUKUK </t>
  </si>
  <si>
    <t xml:space="preserve">SAVOONGA </t>
  </si>
  <si>
    <t xml:space="preserve">WHITTIER </t>
  </si>
  <si>
    <t>FY1990 Adult Book  Circulation</t>
  </si>
  <si>
    <t>FY1990 Juvenile  Book Circulation</t>
  </si>
  <si>
    <t>FY1990 All Other  Circulation</t>
  </si>
  <si>
    <t>FY1990 Circulations Per Capita</t>
  </si>
  <si>
    <t>FY1990 Books &amp; Serials Added</t>
  </si>
  <si>
    <t>FY1990 Volumes Per Capita</t>
  </si>
  <si>
    <t>FY1990 Operating  Expenditures Per Capita</t>
  </si>
  <si>
    <t>FY1990 Book Expenditures</t>
  </si>
  <si>
    <t>FY1990 Subscription Expenditures</t>
  </si>
  <si>
    <t>FY1990 Audiovisuals Expenditures</t>
  </si>
  <si>
    <t>FY1990 Other Materials Expenditures</t>
  </si>
  <si>
    <t>FY1990 Collection Expenditures Per Capita</t>
  </si>
  <si>
    <t>FY1990 Number of Volunteers</t>
  </si>
  <si>
    <t>FY1990 Annual Volunteer Hours</t>
  </si>
  <si>
    <t>FY1990 Type of Library Board</t>
  </si>
  <si>
    <t>FY1990 Hours Library Outlets Open Per Week</t>
  </si>
  <si>
    <t>FY1990 Total Hours Library Outlets Open Over Year</t>
  </si>
  <si>
    <t>FY1990 Annual Number of Programs</t>
  </si>
  <si>
    <t>ANIAK PUBLIC LIBRARY</t>
  </si>
  <si>
    <t>ANIAK</t>
  </si>
  <si>
    <t>CHEVAK</t>
  </si>
  <si>
    <t>CHEVAK PUBLIC LIBRARY</t>
  </si>
  <si>
    <t>GAMBELL</t>
  </si>
  <si>
    <t>HYDER COMMUNITY LIBRARY</t>
  </si>
  <si>
    <t>HYDER</t>
  </si>
  <si>
    <t>OLD HARBOR PUBLIC LIBRARY</t>
  </si>
  <si>
    <t>QUINHAGAK</t>
  </si>
  <si>
    <t>QUINHAGAK PUBLIC LIBRARY</t>
  </si>
  <si>
    <t>WHITE MOUNTAIN</t>
  </si>
  <si>
    <t>WHITE MOUNTAIN PUBLIC LIBRARY</t>
  </si>
  <si>
    <t>Policy</t>
  </si>
  <si>
    <t>Advisory</t>
  </si>
  <si>
    <t>N/A</t>
  </si>
  <si>
    <t>REGIONAL SERVICES</t>
  </si>
  <si>
    <t>FY1990 Total Collection Expenditures2</t>
  </si>
  <si>
    <t>Alaska Public Library Statistics</t>
  </si>
  <si>
    <t>End of Row</t>
  </si>
  <si>
    <t>End of Docment</t>
  </si>
  <si>
    <t>Total</t>
  </si>
  <si>
    <t>(empty)</t>
  </si>
  <si>
    <t>FY1990 Library Name</t>
  </si>
  <si>
    <t>This spreadsheet contains annual report data collected from public libraries in Alaska. This data was submitted for fiscal year 1990 (July 1, 1989-June 30, 1990); however, libraries which adhere to a calendar year financial schedule will submit data for the calendar year 1989 (January 1, 1989-December 31, 1989).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</si>
</sst>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sz val="11"/>
      <color theme="0" tint="-0.149967955565050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37" fontId="2" fillId="0" borderId="0" xfId="1" applyNumberFormat="1" applyFont="1" applyFill="1"/>
    <xf numFmtId="3" fontId="4" fillId="0" borderId="1" xfId="1" applyNumberFormat="1" applyFont="1" applyFill="1" applyBorder="1" applyAlignment="1">
      <alignment horizontal="right" wrapText="1"/>
    </xf>
    <xf numFmtId="37" fontId="4" fillId="0" borderId="1" xfId="1" applyNumberFormat="1" applyFont="1" applyFill="1" applyBorder="1" applyAlignment="1">
      <alignment horizontal="right" wrapText="1"/>
    </xf>
    <xf numFmtId="164" fontId="4" fillId="0" borderId="1" xfId="2" applyNumberFormat="1" applyFont="1" applyFill="1" applyBorder="1" applyAlignment="1">
      <alignment horizontal="right" wrapText="1"/>
    </xf>
    <xf numFmtId="2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horizontal="right" wrapText="1"/>
    </xf>
    <xf numFmtId="0" fontId="0" fillId="0" borderId="0" xfId="0" applyFill="1"/>
    <xf numFmtId="3" fontId="2" fillId="0" borderId="0" xfId="1" applyNumberFormat="1" applyFont="1" applyFill="1"/>
    <xf numFmtId="43" fontId="2" fillId="0" borderId="0" xfId="1" applyFont="1" applyFill="1"/>
    <xf numFmtId="2" fontId="2" fillId="0" borderId="0" xfId="1" applyNumberFormat="1" applyFont="1" applyFill="1"/>
    <xf numFmtId="165" fontId="0" fillId="0" borderId="0" xfId="0" applyNumberFormat="1" applyFill="1"/>
    <xf numFmtId="3" fontId="0" fillId="0" borderId="0" xfId="0" applyNumberFormat="1" applyFill="1"/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164" fontId="4" fillId="0" borderId="1" xfId="2" applyNumberFormat="1" applyFont="1" applyFill="1" applyBorder="1"/>
    <xf numFmtId="165" fontId="4" fillId="0" borderId="1" xfId="2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3" fontId="4" fillId="0" borderId="3" xfId="2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37" fontId="3" fillId="0" borderId="5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3" fontId="2" fillId="0" borderId="8" xfId="1" applyNumberFormat="1" applyFont="1" applyFill="1" applyBorder="1"/>
    <xf numFmtId="43" fontId="2" fillId="0" borderId="8" xfId="1" applyFont="1" applyFill="1" applyBorder="1"/>
    <xf numFmtId="164" fontId="0" fillId="0" borderId="8" xfId="0" applyNumberFormat="1" applyFill="1" applyBorder="1"/>
    <xf numFmtId="165" fontId="0" fillId="0" borderId="8" xfId="0" applyNumberFormat="1" applyFill="1" applyBorder="1"/>
    <xf numFmtId="2" fontId="0" fillId="0" borderId="8" xfId="0" applyNumberFormat="1" applyFill="1" applyBorder="1"/>
    <xf numFmtId="0" fontId="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wrapText="1"/>
    </xf>
    <xf numFmtId="3" fontId="4" fillId="0" borderId="8" xfId="0" applyNumberFormat="1" applyFont="1" applyFill="1" applyBorder="1" applyAlignment="1">
      <alignment horizontal="right" wrapText="1"/>
    </xf>
    <xf numFmtId="3" fontId="8" fillId="0" borderId="0" xfId="1" applyNumberFormat="1" applyFont="1" applyFill="1" applyAlignment="1">
      <alignment wrapText="1"/>
    </xf>
    <xf numFmtId="43" fontId="8" fillId="0" borderId="0" xfId="1" applyFont="1" applyFill="1" applyAlignment="1">
      <alignment wrapText="1"/>
    </xf>
    <xf numFmtId="2" fontId="8" fillId="0" borderId="0" xfId="1" applyNumberFormat="1" applyFont="1" applyFill="1" applyAlignment="1">
      <alignment wrapText="1"/>
    </xf>
    <xf numFmtId="37" fontId="8" fillId="0" borderId="0" xfId="1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3" fontId="8" fillId="0" borderId="1" xfId="1" applyNumberFormat="1" applyFont="1" applyFill="1" applyBorder="1" applyAlignment="1">
      <alignment horizontal="right" wrapText="1"/>
    </xf>
    <xf numFmtId="3" fontId="8" fillId="0" borderId="1" xfId="2" applyNumberFormat="1" applyFont="1" applyFill="1" applyBorder="1" applyAlignment="1">
      <alignment horizontal="right" wrapText="1"/>
    </xf>
    <xf numFmtId="37" fontId="8" fillId="0" borderId="1" xfId="1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3" fontId="8" fillId="0" borderId="3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/>
    <xf numFmtId="43" fontId="8" fillId="0" borderId="1" xfId="1" applyFont="1" applyFill="1" applyBorder="1" applyAlignment="1">
      <alignment horizontal="right" wrapText="1"/>
    </xf>
    <xf numFmtId="2" fontId="8" fillId="0" borderId="1" xfId="1" applyNumberFormat="1" applyFont="1" applyFill="1" applyBorder="1" applyAlignment="1">
      <alignment horizontal="right" wrapText="1"/>
    </xf>
    <xf numFmtId="3" fontId="8" fillId="0" borderId="8" xfId="1" applyNumberFormat="1" applyFont="1" applyFill="1" applyBorder="1"/>
    <xf numFmtId="2" fontId="8" fillId="0" borderId="8" xfId="1" applyNumberFormat="1" applyFont="1" applyFill="1" applyBorder="1"/>
    <xf numFmtId="37" fontId="8" fillId="0" borderId="8" xfId="1" applyNumberFormat="1" applyFont="1" applyFill="1" applyBorder="1"/>
    <xf numFmtId="164" fontId="8" fillId="0" borderId="8" xfId="0" applyNumberFormat="1" applyFont="1" applyFill="1" applyBorder="1"/>
    <xf numFmtId="0" fontId="8" fillId="0" borderId="8" xfId="0" applyFont="1" applyFill="1" applyBorder="1"/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0" fontId="8" fillId="0" borderId="8" xfId="0" applyNumberFormat="1" applyFont="1" applyFill="1" applyBorder="1" applyAlignment="1" applyProtection="1">
      <alignment wrapText="1"/>
    </xf>
    <xf numFmtId="0" fontId="8" fillId="0" borderId="0" xfId="0" applyFont="1" applyFill="1"/>
    <xf numFmtId="3" fontId="8" fillId="0" borderId="0" xfId="1" applyNumberFormat="1" applyFont="1" applyFill="1"/>
    <xf numFmtId="43" fontId="8" fillId="0" borderId="0" xfId="1" applyFont="1" applyFill="1"/>
    <xf numFmtId="2" fontId="8" fillId="0" borderId="0" xfId="1" applyNumberFormat="1" applyFont="1" applyFill="1"/>
    <xf numFmtId="37" fontId="8" fillId="0" borderId="0" xfId="1" applyNumberFormat="1" applyFont="1" applyFill="1"/>
    <xf numFmtId="165" fontId="8" fillId="0" borderId="0" xfId="0" applyNumberFormat="1" applyFont="1" applyFill="1"/>
    <xf numFmtId="3" fontId="8" fillId="0" borderId="0" xfId="0" applyNumberFormat="1" applyFont="1" applyFill="1"/>
    <xf numFmtId="0" fontId="6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AT87" totalsRowCount="1" headerRowDxfId="95" headerRowBorderDxfId="94" tableBorderDxfId="93" totalsRowBorderDxfId="92" headerRowCellStyle="Comma">
  <autoFilter ref="A3:AT86"/>
  <tableColumns count="46">
    <tableColumn id="1" name="FY1990 Library Name" totalsRowLabel="Total" dataDxfId="91" totalsRowDxfId="90" dataCellStyle="Normal_Sheet1"/>
    <tableColumn id="2" name="FY1990 City" totalsRowLabel="(empty)" dataDxfId="89" totalsRowDxfId="88" dataCellStyle="Normal_Sheet1"/>
    <tableColumn id="3" name="FY1990 Population" totalsRowFunction="sum" dataDxfId="87" totalsRowDxfId="86" dataCellStyle="Comma"/>
    <tableColumn id="4" name="FY1990 Adult Book  Circulation" totalsRowFunction="sum" dataDxfId="85" totalsRowDxfId="84" dataCellStyle="Comma"/>
    <tableColumn id="5" name="FY1990 Juvenile  Book Circulation" totalsRowFunction="sum" dataDxfId="83" totalsRowDxfId="82" dataCellStyle="Comma"/>
    <tableColumn id="6" name="FY1990 All Other  Circulation" totalsRowFunction="sum" dataDxfId="81" totalsRowDxfId="80" dataCellStyle="Comma"/>
    <tableColumn id="7" name="FY1990 Total Circulation" totalsRowFunction="sum" dataDxfId="79" totalsRowDxfId="78" dataCellStyle="Comma"/>
    <tableColumn id="8" name="FY1990 Circulations Per Capita" totalsRowFunction="sum" dataDxfId="77" totalsRowDxfId="76" dataCellStyle="Comma"/>
    <tableColumn id="9" name="FY1990 ILLs Provided" totalsRowFunction="sum" dataDxfId="75" totalsRowDxfId="74" dataCellStyle="Comma"/>
    <tableColumn id="10" name="FY1990 ILLs Received" totalsRowFunction="sum" dataDxfId="73" totalsRowDxfId="72" dataCellStyle="Comma"/>
    <tableColumn id="11" name="FY1990 Books &amp; Serials Added" totalsRowFunction="sum" dataDxfId="71" totalsRowDxfId="70" dataCellStyle="Comma"/>
    <tableColumn id="12" name="FY1990 Total Books &amp; Serials Volumes" totalsRowFunction="sum" dataDxfId="69" totalsRowDxfId="68" dataCellStyle="Comma"/>
    <tableColumn id="13" name="FY1990 Volumes Per Capita" totalsRowFunction="sum" dataDxfId="67" totalsRowDxfId="66" dataCellStyle="Comma"/>
    <tableColumn id="14" name="FY1990 Total Audio Material Volumes " totalsRowFunction="sum" dataDxfId="65" totalsRowDxfId="64" dataCellStyle="Comma"/>
    <tableColumn id="15" name="FY1990 Total Video Material Volumes " totalsRowFunction="sum" dataDxfId="63" totalsRowDxfId="62" dataCellStyle="Comma"/>
    <tableColumn id="16" name="FY1990 Total Subscription Titles" totalsRowFunction="sum" dataDxfId="61" totalsRowDxfId="60" dataCellStyle="Comma"/>
    <tableColumn id="17" name="FY1990 Total Local Government Income" totalsRowFunction="sum" dataDxfId="59" totalsRowDxfId="58" dataCellStyle="Normal_Sheet1"/>
    <tableColumn id="18" name="FY1990 Total State Government Income" totalsRowFunction="sum" dataDxfId="57" totalsRowDxfId="56" dataCellStyle="Normal_Sheet1"/>
    <tableColumn id="19" name="FY1990 Total Federal Government Income" totalsRowFunction="sum" dataDxfId="55" totalsRowDxfId="54" dataCellStyle="Normal_Sheet1"/>
    <tableColumn id="20" name="FY1990 Total All Other Income" totalsRowFunction="sum" dataDxfId="53" totalsRowDxfId="52" dataCellStyle="Normal_Sheet1"/>
    <tableColumn id="21" name="FY1990 Total Operating Income" totalsRowFunction="sum" dataDxfId="51" totalsRowDxfId="50" dataCellStyle="Normal_Sheet1"/>
    <tableColumn id="22" name="FY1990 Salaries and Wages" totalsRowFunction="sum" dataDxfId="49" totalsRowDxfId="48" dataCellStyle="Normal_Sheet1"/>
    <tableColumn id="23" name="FY1990 Benefits" totalsRowFunction="sum" dataDxfId="47" totalsRowDxfId="46" dataCellStyle="Normal_Sheet1"/>
    <tableColumn id="24" name="FY1990 Total Collection Expenditures" totalsRowFunction="sum" dataDxfId="45" totalsRowDxfId="44" dataCellStyle="Normal_Sheet1"/>
    <tableColumn id="25" name="FY1990 Total Other  Expenditures" totalsRowFunction="sum" dataDxfId="43" totalsRowDxfId="42" dataCellStyle="Normal_Sheet1"/>
    <tableColumn id="26" name="FY1990 Total Operating  Expenditures" totalsRowFunction="sum" dataDxfId="41" totalsRowDxfId="40" dataCellStyle="Normal_Sheet1"/>
    <tableColumn id="27" name="FY1990 Operating  Expenditures Per Capita" totalsRowFunction="sum" dataDxfId="39" totalsRowDxfId="38" dataCellStyle="Normal_Sheet1"/>
    <tableColumn id="28" name="FY1990 Capital Outlay" totalsRowFunction="sum" dataDxfId="37" totalsRowDxfId="36" dataCellStyle="Normal_Sheet1"/>
    <tableColumn id="29" name="FY1990 Book Expenditures" totalsRowFunction="sum" dataDxfId="35" totalsRowDxfId="34" dataCellStyle="Normal_Sheet1"/>
    <tableColumn id="30" name="FY1990 Subscription Expenditures" totalsRowFunction="sum" dataDxfId="33" totalsRowDxfId="32" dataCellStyle="Normal_Sheet1"/>
    <tableColumn id="31" name="FY1990 Audiovisuals Expenditures" totalsRowFunction="sum" dataDxfId="31" totalsRowDxfId="30" dataCellStyle="Normal_Sheet1"/>
    <tableColumn id="32" name="FY1990 Other Materials Expenditures" totalsRowFunction="sum" dataDxfId="29" totalsRowDxfId="28" dataCellStyle="Normal_Sheet1"/>
    <tableColumn id="33" name="FY1990 Total Collection Expenditures2" totalsRowFunction="sum" dataDxfId="27" totalsRowDxfId="26" dataCellStyle="Normal_Sheet1"/>
    <tableColumn id="34" name="FY1990 Collection Expenditures Per Capita" totalsRowFunction="sum" dataDxfId="25" totalsRowDxfId="24" dataCellStyle="Normal_Sheet1"/>
    <tableColumn id="35" name="FY1990 Librarians with MLS" totalsRowFunction="sum" dataDxfId="23" totalsRowDxfId="22" dataCellStyle="Normal_Sheet1"/>
    <tableColumn id="36" name="FY1990 All Employees with Title of Librarian" totalsRowFunction="sum" dataDxfId="21" totalsRowDxfId="20" dataCellStyle="Normal_Sheet1"/>
    <tableColumn id="37" name="FY1990 All Other Paid Employees" totalsRowFunction="sum" dataDxfId="19" totalsRowDxfId="18" dataCellStyle="Normal_Sheet1"/>
    <tableColumn id="38" name="FY1990 Total Employees" totalsRowFunction="sum" dataDxfId="17" totalsRowDxfId="16" dataCellStyle="Normal_Sheet1"/>
    <tableColumn id="39" name="FY1990 Number of Volunteers" totalsRowFunction="sum" dataDxfId="15" totalsRowDxfId="14" dataCellStyle="Normal_Sheet1"/>
    <tableColumn id="40" name="FY1990 Annual Volunteer Hours" totalsRowFunction="sum" dataDxfId="13" totalsRowDxfId="12" dataCellStyle="Normal_Sheet1"/>
    <tableColumn id="41" name="FY1990 Type of Library Board" totalsRowFunction="sum" dataDxfId="11" totalsRowDxfId="10" dataCellStyle="Normal_Sheet1"/>
    <tableColumn id="42" name="FY1990 Hours Library Outlets Open Per Week" totalsRowFunction="sum" dataDxfId="9" totalsRowDxfId="8" dataCellStyle="Normal_Sheet1"/>
    <tableColumn id="43" name="FY1990 Total Hours Library Outlets Open Over Year" totalsRowFunction="sum" dataDxfId="7" totalsRowDxfId="6" dataCellStyle="Normal_Sheet1"/>
    <tableColumn id="44" name="FY1990 Annual Attendance in Library" totalsRowFunction="sum" dataDxfId="5" totalsRowDxfId="4" dataCellStyle="Comma"/>
    <tableColumn id="45" name="FY1990 Annual Reference Questions" totalsRowFunction="sum" dataDxfId="3" totalsRowDxfId="2" dataCellStyle="Comma"/>
    <tableColumn id="46" name="FY1990 Annual Number of Programs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90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8"/>
  <sheetViews>
    <sheetView tabSelected="1" zoomScaleNormal="100" workbookViewId="0">
      <pane xSplit="1" topLeftCell="B1" activePane="topRight" state="frozen"/>
      <selection pane="topRight"/>
    </sheetView>
  </sheetViews>
  <sheetFormatPr defaultColWidth="0" defaultRowHeight="15.9" customHeight="1" zeroHeight="1" x14ac:dyDescent="0.3"/>
  <cols>
    <col min="1" max="1" width="73.44140625" style="7" customWidth="1"/>
    <col min="2" max="2" width="18.33203125" style="7" bestFit="1" customWidth="1"/>
    <col min="3" max="3" width="19.44140625" style="8" customWidth="1"/>
    <col min="4" max="4" width="29.88671875" style="8" customWidth="1"/>
    <col min="5" max="5" width="32.44140625" style="8" customWidth="1"/>
    <col min="6" max="6" width="28.109375" style="8" customWidth="1"/>
    <col min="7" max="7" width="24.109375" style="8" customWidth="1"/>
    <col min="8" max="8" width="30.44140625" style="9" customWidth="1"/>
    <col min="9" max="9" width="21.33203125" style="8" customWidth="1"/>
    <col min="10" max="10" width="21.44140625" style="8" customWidth="1"/>
    <col min="11" max="11" width="29.5546875" style="8" customWidth="1"/>
    <col min="12" max="12" width="36.44140625" style="8" customWidth="1"/>
    <col min="13" max="13" width="27" style="10" customWidth="1"/>
    <col min="14" max="15" width="36.5546875" style="1" customWidth="1"/>
    <col min="16" max="16" width="30.88671875" style="1" customWidth="1"/>
    <col min="17" max="17" width="37.6640625" style="7" customWidth="1"/>
    <col min="18" max="18" width="37.88671875" style="7" customWidth="1"/>
    <col min="19" max="19" width="40" style="7" customWidth="1"/>
    <col min="20" max="20" width="29.5546875" style="7" customWidth="1"/>
    <col min="21" max="21" width="30.44140625" style="7" customWidth="1"/>
    <col min="22" max="22" width="26.6640625" style="7" customWidth="1"/>
    <col min="23" max="23" width="17.109375" style="7" customWidth="1"/>
    <col min="24" max="24" width="35.6640625" style="7" customWidth="1"/>
    <col min="25" max="25" width="32.33203125" style="7" customWidth="1"/>
    <col min="26" max="26" width="36" style="7" customWidth="1"/>
    <col min="27" max="27" width="40.5546875" style="11" customWidth="1"/>
    <col min="28" max="28" width="22.109375" style="7" customWidth="1"/>
    <col min="29" max="29" width="26.33203125" style="7" customWidth="1"/>
    <col min="30" max="30" width="32.88671875" style="7" customWidth="1"/>
    <col min="31" max="31" width="33.109375" style="7" customWidth="1"/>
    <col min="32" max="32" width="35.88671875" style="7" customWidth="1"/>
    <col min="33" max="33" width="36.6640625" style="7" customWidth="1"/>
    <col min="34" max="34" width="40.33203125" style="11" customWidth="1"/>
    <col min="35" max="35" width="26.88671875" style="7" customWidth="1"/>
    <col min="36" max="36" width="41.5546875" style="7" customWidth="1"/>
    <col min="37" max="37" width="32.109375" style="7" customWidth="1"/>
    <col min="38" max="38" width="24.33203125" style="7" customWidth="1"/>
    <col min="39" max="39" width="29.5546875" style="12" customWidth="1"/>
    <col min="40" max="40" width="31" style="12" customWidth="1"/>
    <col min="41" max="41" width="28.33203125" style="7" customWidth="1"/>
    <col min="42" max="42" width="42.6640625" style="12" customWidth="1"/>
    <col min="43" max="43" width="47.5546875" style="12" customWidth="1"/>
    <col min="44" max="44" width="35.33203125" style="8" customWidth="1"/>
    <col min="45" max="45" width="35" style="8" customWidth="1"/>
    <col min="46" max="46" width="34.6640625" style="12" customWidth="1"/>
    <col min="47" max="16384" width="16.6640625" style="7" hidden="1"/>
  </cols>
  <sheetData>
    <row r="1" spans="1:46" s="38" customFormat="1" ht="79.8" x14ac:dyDescent="0.3">
      <c r="A1" s="36" t="s">
        <v>219</v>
      </c>
      <c r="B1" s="37" t="s">
        <v>214</v>
      </c>
      <c r="C1" s="42" t="s">
        <v>217</v>
      </c>
      <c r="D1" s="42" t="s">
        <v>217</v>
      </c>
      <c r="E1" s="42" t="s">
        <v>217</v>
      </c>
      <c r="F1" s="42" t="s">
        <v>217</v>
      </c>
      <c r="G1" s="42" t="s">
        <v>217</v>
      </c>
      <c r="H1" s="43" t="s">
        <v>217</v>
      </c>
      <c r="I1" s="42" t="s">
        <v>217</v>
      </c>
      <c r="J1" s="42" t="s">
        <v>217</v>
      </c>
      <c r="K1" s="42" t="s">
        <v>217</v>
      </c>
      <c r="L1" s="42" t="s">
        <v>217</v>
      </c>
      <c r="M1" s="44" t="s">
        <v>217</v>
      </c>
      <c r="N1" s="45" t="s">
        <v>217</v>
      </c>
      <c r="O1" s="45" t="s">
        <v>217</v>
      </c>
      <c r="P1" s="45" t="s">
        <v>217</v>
      </c>
      <c r="Q1" s="46" t="s">
        <v>217</v>
      </c>
      <c r="R1" s="46" t="s">
        <v>217</v>
      </c>
      <c r="S1" s="46" t="s">
        <v>217</v>
      </c>
      <c r="T1" s="46" t="s">
        <v>217</v>
      </c>
      <c r="U1" s="46" t="s">
        <v>217</v>
      </c>
      <c r="V1" s="46" t="s">
        <v>217</v>
      </c>
      <c r="W1" s="46" t="s">
        <v>217</v>
      </c>
      <c r="X1" s="46" t="s">
        <v>217</v>
      </c>
      <c r="Y1" s="46" t="s">
        <v>217</v>
      </c>
      <c r="Z1" s="46" t="s">
        <v>217</v>
      </c>
      <c r="AA1" s="47" t="s">
        <v>217</v>
      </c>
      <c r="AB1" s="46" t="s">
        <v>217</v>
      </c>
      <c r="AC1" s="46" t="s">
        <v>217</v>
      </c>
      <c r="AD1" s="46" t="s">
        <v>217</v>
      </c>
      <c r="AE1" s="46" t="s">
        <v>217</v>
      </c>
      <c r="AF1" s="46" t="s">
        <v>217</v>
      </c>
      <c r="AG1" s="46" t="s">
        <v>217</v>
      </c>
      <c r="AH1" s="47" t="s">
        <v>217</v>
      </c>
      <c r="AI1" s="46" t="s">
        <v>217</v>
      </c>
      <c r="AJ1" s="46" t="s">
        <v>217</v>
      </c>
      <c r="AK1" s="46" t="s">
        <v>217</v>
      </c>
      <c r="AL1" s="46" t="s">
        <v>217</v>
      </c>
      <c r="AM1" s="48" t="s">
        <v>217</v>
      </c>
      <c r="AN1" s="48" t="s">
        <v>217</v>
      </c>
      <c r="AO1" s="46" t="s">
        <v>217</v>
      </c>
      <c r="AP1" s="48" t="s">
        <v>217</v>
      </c>
      <c r="AQ1" s="48" t="s">
        <v>217</v>
      </c>
      <c r="AR1" s="42" t="s">
        <v>217</v>
      </c>
      <c r="AS1" s="42" t="s">
        <v>217</v>
      </c>
      <c r="AT1" s="48" t="s">
        <v>217</v>
      </c>
    </row>
    <row r="2" spans="1:46" s="38" customFormat="1" ht="14.4" x14ac:dyDescent="0.3">
      <c r="A2" s="73" t="s">
        <v>213</v>
      </c>
      <c r="B2" s="37" t="s">
        <v>214</v>
      </c>
      <c r="C2" s="42" t="s">
        <v>217</v>
      </c>
      <c r="D2" s="42" t="s">
        <v>217</v>
      </c>
      <c r="E2" s="42" t="s">
        <v>217</v>
      </c>
      <c r="F2" s="42" t="s">
        <v>217</v>
      </c>
      <c r="G2" s="42" t="s">
        <v>217</v>
      </c>
      <c r="H2" s="43" t="s">
        <v>217</v>
      </c>
      <c r="I2" s="42" t="s">
        <v>217</v>
      </c>
      <c r="J2" s="42" t="s">
        <v>217</v>
      </c>
      <c r="K2" s="42" t="s">
        <v>217</v>
      </c>
      <c r="L2" s="42" t="s">
        <v>217</v>
      </c>
      <c r="M2" s="44" t="s">
        <v>217</v>
      </c>
      <c r="N2" s="45" t="s">
        <v>217</v>
      </c>
      <c r="O2" s="45" t="s">
        <v>217</v>
      </c>
      <c r="P2" s="45" t="s">
        <v>217</v>
      </c>
      <c r="Q2" s="46" t="s">
        <v>217</v>
      </c>
      <c r="R2" s="46" t="s">
        <v>217</v>
      </c>
      <c r="S2" s="46" t="s">
        <v>217</v>
      </c>
      <c r="T2" s="46" t="s">
        <v>217</v>
      </c>
      <c r="U2" s="46" t="s">
        <v>217</v>
      </c>
      <c r="V2" s="46" t="s">
        <v>217</v>
      </c>
      <c r="W2" s="46" t="s">
        <v>217</v>
      </c>
      <c r="X2" s="46" t="s">
        <v>217</v>
      </c>
      <c r="Y2" s="46" t="s">
        <v>217</v>
      </c>
      <c r="Z2" s="46" t="s">
        <v>217</v>
      </c>
      <c r="AA2" s="47" t="s">
        <v>217</v>
      </c>
      <c r="AB2" s="46" t="s">
        <v>217</v>
      </c>
      <c r="AC2" s="46" t="s">
        <v>217</v>
      </c>
      <c r="AD2" s="46" t="s">
        <v>217</v>
      </c>
      <c r="AE2" s="46" t="s">
        <v>217</v>
      </c>
      <c r="AF2" s="46" t="s">
        <v>217</v>
      </c>
      <c r="AG2" s="46" t="s">
        <v>217</v>
      </c>
      <c r="AH2" s="47" t="s">
        <v>217</v>
      </c>
      <c r="AI2" s="46" t="s">
        <v>217</v>
      </c>
      <c r="AJ2" s="46" t="s">
        <v>217</v>
      </c>
      <c r="AK2" s="46" t="s">
        <v>217</v>
      </c>
      <c r="AL2" s="46" t="s">
        <v>217</v>
      </c>
      <c r="AM2" s="48" t="s">
        <v>217</v>
      </c>
      <c r="AN2" s="48" t="s">
        <v>217</v>
      </c>
      <c r="AO2" s="46" t="s">
        <v>217</v>
      </c>
      <c r="AP2" s="48" t="s">
        <v>217</v>
      </c>
      <c r="AQ2" s="48" t="s">
        <v>217</v>
      </c>
      <c r="AR2" s="42" t="s">
        <v>217</v>
      </c>
      <c r="AS2" s="42" t="s">
        <v>217</v>
      </c>
      <c r="AT2" s="48" t="s">
        <v>217</v>
      </c>
    </row>
    <row r="3" spans="1:46" s="39" customFormat="1" ht="14.4" x14ac:dyDescent="0.3">
      <c r="A3" s="20" t="s">
        <v>218</v>
      </c>
      <c r="B3" s="25" t="s">
        <v>141</v>
      </c>
      <c r="C3" s="21" t="s">
        <v>142</v>
      </c>
      <c r="D3" s="21" t="s">
        <v>178</v>
      </c>
      <c r="E3" s="21" t="s">
        <v>179</v>
      </c>
      <c r="F3" s="21" t="s">
        <v>180</v>
      </c>
      <c r="G3" s="21" t="s">
        <v>164</v>
      </c>
      <c r="H3" s="22" t="s">
        <v>181</v>
      </c>
      <c r="I3" s="21" t="s">
        <v>165</v>
      </c>
      <c r="J3" s="21" t="s">
        <v>166</v>
      </c>
      <c r="K3" s="21" t="s">
        <v>182</v>
      </c>
      <c r="L3" s="21" t="s">
        <v>158</v>
      </c>
      <c r="M3" s="23" t="s">
        <v>183</v>
      </c>
      <c r="N3" s="24" t="s">
        <v>159</v>
      </c>
      <c r="O3" s="24" t="s">
        <v>160</v>
      </c>
      <c r="P3" s="24" t="s">
        <v>161</v>
      </c>
      <c r="Q3" s="25" t="s">
        <v>147</v>
      </c>
      <c r="R3" s="25" t="s">
        <v>148</v>
      </c>
      <c r="S3" s="25" t="s">
        <v>149</v>
      </c>
      <c r="T3" s="25" t="s">
        <v>150</v>
      </c>
      <c r="U3" s="25" t="s">
        <v>151</v>
      </c>
      <c r="V3" s="25" t="s">
        <v>152</v>
      </c>
      <c r="W3" s="25" t="s">
        <v>153</v>
      </c>
      <c r="X3" s="25" t="s">
        <v>154</v>
      </c>
      <c r="Y3" s="25" t="s">
        <v>155</v>
      </c>
      <c r="Z3" s="25" t="s">
        <v>156</v>
      </c>
      <c r="AA3" s="26" t="s">
        <v>184</v>
      </c>
      <c r="AB3" s="25" t="s">
        <v>157</v>
      </c>
      <c r="AC3" s="25" t="s">
        <v>185</v>
      </c>
      <c r="AD3" s="25" t="s">
        <v>186</v>
      </c>
      <c r="AE3" s="25" t="s">
        <v>187</v>
      </c>
      <c r="AF3" s="25" t="s">
        <v>188</v>
      </c>
      <c r="AG3" s="25" t="s">
        <v>212</v>
      </c>
      <c r="AH3" s="26" t="s">
        <v>189</v>
      </c>
      <c r="AI3" s="25" t="s">
        <v>143</v>
      </c>
      <c r="AJ3" s="25" t="s">
        <v>144</v>
      </c>
      <c r="AK3" s="25" t="s">
        <v>145</v>
      </c>
      <c r="AL3" s="25" t="s">
        <v>146</v>
      </c>
      <c r="AM3" s="27" t="s">
        <v>190</v>
      </c>
      <c r="AN3" s="27" t="s">
        <v>191</v>
      </c>
      <c r="AO3" s="25" t="s">
        <v>192</v>
      </c>
      <c r="AP3" s="27" t="s">
        <v>193</v>
      </c>
      <c r="AQ3" s="27" t="s">
        <v>194</v>
      </c>
      <c r="AR3" s="21" t="s">
        <v>162</v>
      </c>
      <c r="AS3" s="21" t="s">
        <v>163</v>
      </c>
      <c r="AT3" s="28" t="s">
        <v>195</v>
      </c>
    </row>
    <row r="4" spans="1:46" ht="15.9" customHeight="1" x14ac:dyDescent="0.3">
      <c r="A4" s="18" t="s">
        <v>137</v>
      </c>
      <c r="B4" s="13" t="s">
        <v>133</v>
      </c>
      <c r="C4" s="2">
        <v>468</v>
      </c>
      <c r="D4" s="2">
        <v>12099</v>
      </c>
      <c r="E4" s="49" t="s">
        <v>217</v>
      </c>
      <c r="F4" s="49" t="s">
        <v>217</v>
      </c>
      <c r="G4" s="2">
        <v>12099</v>
      </c>
      <c r="H4" s="14">
        <v>25.852564102564102</v>
      </c>
      <c r="I4" s="49" t="s">
        <v>217</v>
      </c>
      <c r="J4" s="49" t="s">
        <v>217</v>
      </c>
      <c r="K4" s="2">
        <v>3792</v>
      </c>
      <c r="L4" s="2">
        <v>8395</v>
      </c>
      <c r="M4" s="15">
        <v>17.938034188034187</v>
      </c>
      <c r="N4" s="51" t="s">
        <v>217</v>
      </c>
      <c r="O4" s="3">
        <v>155</v>
      </c>
      <c r="P4" s="3">
        <v>69</v>
      </c>
      <c r="Q4" s="4">
        <v>2000</v>
      </c>
      <c r="R4" s="4">
        <v>7000</v>
      </c>
      <c r="S4" s="4">
        <v>3629</v>
      </c>
      <c r="T4" s="52" t="s">
        <v>217</v>
      </c>
      <c r="U4" s="4">
        <v>12629</v>
      </c>
      <c r="V4" s="16">
        <v>5892</v>
      </c>
      <c r="W4" s="55" t="s">
        <v>217</v>
      </c>
      <c r="X4" s="4">
        <v>5865</v>
      </c>
      <c r="Y4" s="16">
        <v>872</v>
      </c>
      <c r="Z4" s="4">
        <v>12629</v>
      </c>
      <c r="AA4" s="17">
        <v>26.985042735042736</v>
      </c>
      <c r="AB4" s="52" t="s">
        <v>217</v>
      </c>
      <c r="AC4" s="4">
        <v>4447</v>
      </c>
      <c r="AD4" s="4">
        <v>978</v>
      </c>
      <c r="AE4" s="4">
        <v>440</v>
      </c>
      <c r="AF4" s="52" t="s">
        <v>217</v>
      </c>
      <c r="AG4" s="4">
        <v>5865</v>
      </c>
      <c r="AH4" s="17">
        <v>12.532051282051283</v>
      </c>
      <c r="AI4" s="53" t="s">
        <v>217</v>
      </c>
      <c r="AJ4" s="53" t="s">
        <v>217</v>
      </c>
      <c r="AK4" s="5">
        <v>0.25</v>
      </c>
      <c r="AL4" s="5">
        <v>0.25</v>
      </c>
      <c r="AM4" s="50" t="s">
        <v>217</v>
      </c>
      <c r="AN4" s="50" t="s">
        <v>217</v>
      </c>
      <c r="AO4" s="4" t="s">
        <v>208</v>
      </c>
      <c r="AP4" s="6">
        <v>48</v>
      </c>
      <c r="AQ4" s="6">
        <v>1739</v>
      </c>
      <c r="AR4" s="49" t="s">
        <v>217</v>
      </c>
      <c r="AS4" s="2">
        <v>1</v>
      </c>
      <c r="AT4" s="54" t="s">
        <v>217</v>
      </c>
    </row>
    <row r="5" spans="1:46" ht="15.9" customHeight="1" x14ac:dyDescent="0.3">
      <c r="A5" s="18" t="s">
        <v>122</v>
      </c>
      <c r="B5" s="13" t="s">
        <v>123</v>
      </c>
      <c r="C5" s="2">
        <v>259</v>
      </c>
      <c r="D5" s="2">
        <v>6323</v>
      </c>
      <c r="E5" s="49" t="s">
        <v>217</v>
      </c>
      <c r="F5" s="49" t="s">
        <v>217</v>
      </c>
      <c r="G5" s="2">
        <v>6323</v>
      </c>
      <c r="H5" s="14">
        <v>24.413127413127413</v>
      </c>
      <c r="I5" s="49" t="s">
        <v>217</v>
      </c>
      <c r="J5" s="49" t="s">
        <v>217</v>
      </c>
      <c r="K5" s="2">
        <v>492</v>
      </c>
      <c r="L5" s="2">
        <v>7159</v>
      </c>
      <c r="M5" s="15">
        <v>27.64092664092664</v>
      </c>
      <c r="N5" s="51" t="s">
        <v>217</v>
      </c>
      <c r="O5" s="3">
        <v>170</v>
      </c>
      <c r="P5" s="3">
        <v>64</v>
      </c>
      <c r="Q5" s="4">
        <v>2000</v>
      </c>
      <c r="R5" s="4">
        <v>7000</v>
      </c>
      <c r="S5" s="4">
        <v>3629</v>
      </c>
      <c r="T5" s="52" t="s">
        <v>217</v>
      </c>
      <c r="U5" s="4">
        <v>12629</v>
      </c>
      <c r="V5" s="16">
        <v>4332</v>
      </c>
      <c r="W5" s="55" t="s">
        <v>217</v>
      </c>
      <c r="X5" s="4">
        <v>6214</v>
      </c>
      <c r="Y5" s="16">
        <v>872</v>
      </c>
      <c r="Z5" s="4">
        <v>11418</v>
      </c>
      <c r="AA5" s="17">
        <v>44.084942084942085</v>
      </c>
      <c r="AB5" s="52" t="s">
        <v>217</v>
      </c>
      <c r="AC5" s="4">
        <v>4840</v>
      </c>
      <c r="AD5" s="4">
        <v>903</v>
      </c>
      <c r="AE5" s="4">
        <v>471</v>
      </c>
      <c r="AF5" s="52" t="s">
        <v>217</v>
      </c>
      <c r="AG5" s="4">
        <v>6214</v>
      </c>
      <c r="AH5" s="17">
        <v>23.992277992277991</v>
      </c>
      <c r="AI5" s="53" t="s">
        <v>217</v>
      </c>
      <c r="AJ5" s="53" t="s">
        <v>217</v>
      </c>
      <c r="AK5" s="5">
        <v>0.25</v>
      </c>
      <c r="AL5" s="5">
        <v>0.25</v>
      </c>
      <c r="AM5" s="50" t="s">
        <v>217</v>
      </c>
      <c r="AN5" s="50" t="s">
        <v>217</v>
      </c>
      <c r="AO5" s="4" t="s">
        <v>208</v>
      </c>
      <c r="AP5" s="6">
        <v>20</v>
      </c>
      <c r="AQ5" s="6">
        <v>1554</v>
      </c>
      <c r="AR5" s="49" t="s">
        <v>217</v>
      </c>
      <c r="AS5" s="2">
        <v>1</v>
      </c>
      <c r="AT5" s="54" t="s">
        <v>217</v>
      </c>
    </row>
    <row r="6" spans="1:46" ht="15.9" customHeight="1" x14ac:dyDescent="0.3">
      <c r="A6" s="18" t="s">
        <v>0</v>
      </c>
      <c r="B6" s="13" t="s">
        <v>1</v>
      </c>
      <c r="C6" s="2">
        <v>882</v>
      </c>
      <c r="D6" s="2">
        <v>1331</v>
      </c>
      <c r="E6" s="2">
        <v>1332</v>
      </c>
      <c r="F6" s="2">
        <v>1332</v>
      </c>
      <c r="G6" s="2">
        <v>3995</v>
      </c>
      <c r="H6" s="14">
        <v>4.529478458049887</v>
      </c>
      <c r="I6" s="2">
        <v>50</v>
      </c>
      <c r="J6" s="2">
        <v>50</v>
      </c>
      <c r="K6" s="2">
        <v>550</v>
      </c>
      <c r="L6" s="2">
        <v>10500</v>
      </c>
      <c r="M6" s="15">
        <v>11.904761904761905</v>
      </c>
      <c r="N6" s="3">
        <v>7</v>
      </c>
      <c r="O6" s="3">
        <v>155</v>
      </c>
      <c r="P6" s="3">
        <v>6</v>
      </c>
      <c r="Q6" s="52" t="s">
        <v>217</v>
      </c>
      <c r="R6" s="4">
        <v>7100</v>
      </c>
      <c r="S6" s="52" t="s">
        <v>217</v>
      </c>
      <c r="T6" s="4">
        <v>3408</v>
      </c>
      <c r="U6" s="4">
        <v>10508</v>
      </c>
      <c r="V6" s="16">
        <v>2880</v>
      </c>
      <c r="W6" s="55" t="s">
        <v>217</v>
      </c>
      <c r="X6" s="4">
        <v>2114</v>
      </c>
      <c r="Y6" s="16">
        <v>5261</v>
      </c>
      <c r="Z6" s="4">
        <v>10255</v>
      </c>
      <c r="AA6" s="17">
        <v>11.626984126984127</v>
      </c>
      <c r="AB6" s="52" t="s">
        <v>217</v>
      </c>
      <c r="AC6" s="4">
        <v>1503</v>
      </c>
      <c r="AD6" s="4">
        <v>154</v>
      </c>
      <c r="AE6" s="4">
        <v>457</v>
      </c>
      <c r="AF6" s="52" t="s">
        <v>217</v>
      </c>
      <c r="AG6" s="4">
        <v>2114</v>
      </c>
      <c r="AH6" s="17">
        <v>2.3968253968253967</v>
      </c>
      <c r="AI6" s="53" t="s">
        <v>217</v>
      </c>
      <c r="AJ6" s="5">
        <v>0.25</v>
      </c>
      <c r="AK6" s="53" t="s">
        <v>217</v>
      </c>
      <c r="AL6" s="5">
        <v>0.25</v>
      </c>
      <c r="AM6" s="6">
        <v>12</v>
      </c>
      <c r="AN6" s="6">
        <v>50</v>
      </c>
      <c r="AO6" s="4" t="s">
        <v>208</v>
      </c>
      <c r="AP6" s="6">
        <v>10</v>
      </c>
      <c r="AQ6" s="6">
        <v>520</v>
      </c>
      <c r="AR6" s="2">
        <v>2600</v>
      </c>
      <c r="AS6" s="2">
        <v>260</v>
      </c>
      <c r="AT6" s="19">
        <v>1</v>
      </c>
    </row>
    <row r="7" spans="1:46" ht="15.9" customHeight="1" x14ac:dyDescent="0.3">
      <c r="A7" s="18" t="s">
        <v>2</v>
      </c>
      <c r="B7" s="13" t="s">
        <v>3</v>
      </c>
      <c r="C7" s="2">
        <v>230185</v>
      </c>
      <c r="D7" s="2">
        <v>377846</v>
      </c>
      <c r="E7" s="2">
        <v>392022</v>
      </c>
      <c r="F7" s="2">
        <v>250988</v>
      </c>
      <c r="G7" s="2">
        <v>1020856</v>
      </c>
      <c r="H7" s="14">
        <v>4.4349371157981627</v>
      </c>
      <c r="I7" s="2">
        <v>5359</v>
      </c>
      <c r="J7" s="2">
        <v>1908</v>
      </c>
      <c r="K7" s="2">
        <v>20759</v>
      </c>
      <c r="L7" s="2">
        <v>397652</v>
      </c>
      <c r="M7" s="15">
        <v>1.7275322023589721</v>
      </c>
      <c r="N7" s="3">
        <v>48143</v>
      </c>
      <c r="O7" s="3">
        <v>2750</v>
      </c>
      <c r="P7" s="3">
        <v>1598</v>
      </c>
      <c r="Q7" s="4">
        <v>5075790</v>
      </c>
      <c r="R7" s="4">
        <v>73000</v>
      </c>
      <c r="S7" s="4">
        <v>42966</v>
      </c>
      <c r="T7" s="52" t="s">
        <v>217</v>
      </c>
      <c r="U7" s="4">
        <v>5191756</v>
      </c>
      <c r="V7" s="4">
        <v>2521336</v>
      </c>
      <c r="W7" s="4">
        <v>999954</v>
      </c>
      <c r="X7" s="4">
        <v>627161</v>
      </c>
      <c r="Y7" s="4">
        <v>472493</v>
      </c>
      <c r="Z7" s="4">
        <v>4620944</v>
      </c>
      <c r="AA7" s="17">
        <v>20.074913656406803</v>
      </c>
      <c r="AB7" s="52" t="s">
        <v>217</v>
      </c>
      <c r="AC7" s="4">
        <v>247360</v>
      </c>
      <c r="AD7" s="4">
        <v>197071</v>
      </c>
      <c r="AE7" s="4">
        <v>960</v>
      </c>
      <c r="AF7" s="4">
        <v>181770</v>
      </c>
      <c r="AG7" s="4">
        <v>627161</v>
      </c>
      <c r="AH7" s="17">
        <v>2.7245954341073486</v>
      </c>
      <c r="AI7" s="5">
        <v>24</v>
      </c>
      <c r="AJ7" s="5">
        <v>24</v>
      </c>
      <c r="AK7" s="5">
        <v>65.599999999999994</v>
      </c>
      <c r="AL7" s="5">
        <v>89.6</v>
      </c>
      <c r="AM7" s="6">
        <v>1133</v>
      </c>
      <c r="AN7" s="6">
        <v>10176</v>
      </c>
      <c r="AO7" s="4" t="s">
        <v>209</v>
      </c>
      <c r="AP7" s="6">
        <v>130</v>
      </c>
      <c r="AQ7" s="6">
        <v>6788</v>
      </c>
      <c r="AR7" s="2">
        <v>841452</v>
      </c>
      <c r="AS7" s="2">
        <v>143983</v>
      </c>
      <c r="AT7" s="19">
        <v>776</v>
      </c>
    </row>
    <row r="8" spans="1:46" ht="15.9" customHeight="1" x14ac:dyDescent="0.3">
      <c r="A8" s="18" t="s">
        <v>4</v>
      </c>
      <c r="B8" s="13" t="s">
        <v>5</v>
      </c>
      <c r="C8" s="2">
        <v>635</v>
      </c>
      <c r="D8" s="2">
        <v>10375</v>
      </c>
      <c r="E8" s="49" t="s">
        <v>217</v>
      </c>
      <c r="F8" s="2">
        <v>1920</v>
      </c>
      <c r="G8" s="2">
        <v>12295</v>
      </c>
      <c r="H8" s="14">
        <v>19.362204724409448</v>
      </c>
      <c r="I8" s="49" t="s">
        <v>217</v>
      </c>
      <c r="J8" s="2">
        <v>428</v>
      </c>
      <c r="K8" s="2">
        <v>2084</v>
      </c>
      <c r="L8" s="2">
        <v>8447</v>
      </c>
      <c r="M8" s="15">
        <v>13.30236220472441</v>
      </c>
      <c r="N8" s="3">
        <v>629</v>
      </c>
      <c r="O8" s="3">
        <v>297</v>
      </c>
      <c r="P8" s="3">
        <v>15</v>
      </c>
      <c r="Q8" s="4">
        <v>3500</v>
      </c>
      <c r="R8" s="4">
        <v>9000</v>
      </c>
      <c r="S8" s="52" t="s">
        <v>217</v>
      </c>
      <c r="T8" s="4">
        <v>4075</v>
      </c>
      <c r="U8" s="4">
        <v>16575</v>
      </c>
      <c r="V8" s="16">
        <v>4917</v>
      </c>
      <c r="W8" s="16">
        <v>578</v>
      </c>
      <c r="X8" s="4">
        <v>4076</v>
      </c>
      <c r="Y8" s="16">
        <v>7005</v>
      </c>
      <c r="Z8" s="4">
        <v>16576</v>
      </c>
      <c r="AA8" s="17">
        <v>26.103937007874016</v>
      </c>
      <c r="AB8" s="52" t="s">
        <v>217</v>
      </c>
      <c r="AC8" s="4">
        <v>2595</v>
      </c>
      <c r="AD8" s="4">
        <v>425</v>
      </c>
      <c r="AE8" s="4">
        <v>919</v>
      </c>
      <c r="AF8" s="4">
        <v>137</v>
      </c>
      <c r="AG8" s="4">
        <v>4076</v>
      </c>
      <c r="AH8" s="17">
        <v>6.4188976377952756</v>
      </c>
      <c r="AI8" s="53" t="s">
        <v>217</v>
      </c>
      <c r="AJ8" s="5">
        <v>0.25</v>
      </c>
      <c r="AK8" s="5">
        <v>0.27</v>
      </c>
      <c r="AL8" s="5">
        <v>0.52</v>
      </c>
      <c r="AM8" s="6">
        <v>10</v>
      </c>
      <c r="AN8" s="6">
        <v>600</v>
      </c>
      <c r="AO8" s="4" t="s">
        <v>208</v>
      </c>
      <c r="AP8" s="6">
        <v>49</v>
      </c>
      <c r="AQ8" s="6">
        <v>2470</v>
      </c>
      <c r="AR8" s="2">
        <v>1542</v>
      </c>
      <c r="AS8" s="2">
        <v>468</v>
      </c>
      <c r="AT8" s="19">
        <v>6</v>
      </c>
    </row>
    <row r="9" spans="1:46" ht="15.9" customHeight="1" x14ac:dyDescent="0.3">
      <c r="A9" s="18" t="s">
        <v>196</v>
      </c>
      <c r="B9" s="13" t="s">
        <v>197</v>
      </c>
      <c r="C9" s="2">
        <v>558</v>
      </c>
      <c r="D9" s="2">
        <v>1300</v>
      </c>
      <c r="E9" s="49" t="s">
        <v>217</v>
      </c>
      <c r="F9" s="2">
        <v>241</v>
      </c>
      <c r="G9" s="2">
        <v>1541</v>
      </c>
      <c r="H9" s="14">
        <v>2.7616487455197132</v>
      </c>
      <c r="I9" s="49" t="s">
        <v>217</v>
      </c>
      <c r="J9" s="2">
        <v>45</v>
      </c>
      <c r="K9" s="2">
        <v>50</v>
      </c>
      <c r="L9" s="2">
        <v>2000</v>
      </c>
      <c r="M9" s="15">
        <v>3.5842293906810037</v>
      </c>
      <c r="N9" s="3">
        <v>100</v>
      </c>
      <c r="O9" s="3">
        <v>117</v>
      </c>
      <c r="P9" s="3">
        <v>15</v>
      </c>
      <c r="Q9" s="4">
        <v>5670</v>
      </c>
      <c r="R9" s="4">
        <v>10000</v>
      </c>
      <c r="S9" s="4">
        <v>3629</v>
      </c>
      <c r="T9" s="52" t="s">
        <v>217</v>
      </c>
      <c r="U9" s="4">
        <v>19299</v>
      </c>
      <c r="V9" s="16">
        <v>9178</v>
      </c>
      <c r="W9" s="16">
        <v>2508</v>
      </c>
      <c r="X9" s="4">
        <v>2133</v>
      </c>
      <c r="Y9" s="16">
        <v>1851</v>
      </c>
      <c r="Z9" s="4">
        <v>15670</v>
      </c>
      <c r="AA9" s="17">
        <v>28.082437275985662</v>
      </c>
      <c r="AB9" s="52" t="s">
        <v>217</v>
      </c>
      <c r="AC9" s="4">
        <v>388</v>
      </c>
      <c r="AD9" s="4">
        <v>1506</v>
      </c>
      <c r="AE9" s="4">
        <v>199</v>
      </c>
      <c r="AF9" s="4">
        <v>40</v>
      </c>
      <c r="AG9" s="4">
        <v>2133</v>
      </c>
      <c r="AH9" s="17">
        <v>3.8225806451612905</v>
      </c>
      <c r="AI9" s="53" t="s">
        <v>217</v>
      </c>
      <c r="AJ9" s="5">
        <v>0.75</v>
      </c>
      <c r="AK9" s="53" t="s">
        <v>217</v>
      </c>
      <c r="AL9" s="5">
        <v>0.75</v>
      </c>
      <c r="AM9" s="50" t="s">
        <v>217</v>
      </c>
      <c r="AN9" s="50" t="s">
        <v>217</v>
      </c>
      <c r="AO9" s="4" t="s">
        <v>210</v>
      </c>
      <c r="AP9" s="6">
        <v>19</v>
      </c>
      <c r="AQ9" s="6">
        <v>1560</v>
      </c>
      <c r="AR9" s="2">
        <v>1800</v>
      </c>
      <c r="AS9" s="2">
        <v>1</v>
      </c>
      <c r="AT9" s="54" t="s">
        <v>217</v>
      </c>
    </row>
    <row r="10" spans="1:46" ht="15.9" customHeight="1" x14ac:dyDescent="0.3">
      <c r="A10" s="18" t="s">
        <v>167</v>
      </c>
      <c r="B10" s="13" t="s">
        <v>173</v>
      </c>
      <c r="C10" s="2">
        <v>239</v>
      </c>
      <c r="D10" s="2">
        <v>48</v>
      </c>
      <c r="E10" s="2">
        <v>50</v>
      </c>
      <c r="F10" s="2">
        <v>110</v>
      </c>
      <c r="G10" s="2">
        <v>208</v>
      </c>
      <c r="H10" s="14">
        <v>0.87029288702928875</v>
      </c>
      <c r="I10" s="49" t="s">
        <v>217</v>
      </c>
      <c r="J10" s="2">
        <v>2</v>
      </c>
      <c r="K10" s="2">
        <v>50</v>
      </c>
      <c r="L10" s="2">
        <v>1163</v>
      </c>
      <c r="M10" s="15">
        <v>4.8661087866108783</v>
      </c>
      <c r="N10" s="3">
        <v>21</v>
      </c>
      <c r="O10" s="51" t="s">
        <v>217</v>
      </c>
      <c r="P10" s="3">
        <v>7</v>
      </c>
      <c r="Q10" s="52" t="s">
        <v>217</v>
      </c>
      <c r="R10" s="4">
        <v>5000</v>
      </c>
      <c r="S10" s="52" t="s">
        <v>217</v>
      </c>
      <c r="T10" s="52" t="s">
        <v>217</v>
      </c>
      <c r="U10" s="4">
        <v>5000</v>
      </c>
      <c r="V10" s="16">
        <v>3750</v>
      </c>
      <c r="W10" s="55" t="s">
        <v>217</v>
      </c>
      <c r="X10" s="4">
        <v>1000</v>
      </c>
      <c r="Y10" s="16">
        <v>250</v>
      </c>
      <c r="Z10" s="4">
        <v>5000</v>
      </c>
      <c r="AA10" s="17">
        <v>20.92050209205021</v>
      </c>
      <c r="AB10" s="52" t="s">
        <v>217</v>
      </c>
      <c r="AC10" s="4">
        <v>300</v>
      </c>
      <c r="AD10" s="4">
        <v>200</v>
      </c>
      <c r="AE10" s="4">
        <v>100</v>
      </c>
      <c r="AF10" s="4">
        <v>400</v>
      </c>
      <c r="AG10" s="4">
        <v>1000</v>
      </c>
      <c r="AH10" s="17">
        <v>4.1841004184100417</v>
      </c>
      <c r="AI10" s="53" t="s">
        <v>217</v>
      </c>
      <c r="AJ10" s="5">
        <v>0.4</v>
      </c>
      <c r="AK10" s="53" t="s">
        <v>217</v>
      </c>
      <c r="AL10" s="5">
        <v>0.4</v>
      </c>
      <c r="AM10" s="50" t="s">
        <v>217</v>
      </c>
      <c r="AN10" s="50" t="s">
        <v>217</v>
      </c>
      <c r="AO10" s="4" t="s">
        <v>209</v>
      </c>
      <c r="AP10" s="6">
        <v>16</v>
      </c>
      <c r="AQ10" s="6">
        <v>768</v>
      </c>
      <c r="AR10" s="2">
        <v>672</v>
      </c>
      <c r="AS10" s="2">
        <v>1</v>
      </c>
      <c r="AT10" s="54" t="s">
        <v>217</v>
      </c>
    </row>
    <row r="11" spans="1:46" ht="15.9" customHeight="1" x14ac:dyDescent="0.3">
      <c r="A11" s="18" t="s">
        <v>131</v>
      </c>
      <c r="B11" s="13" t="s">
        <v>132</v>
      </c>
      <c r="C11" s="2">
        <v>3379</v>
      </c>
      <c r="D11" s="2">
        <v>1837</v>
      </c>
      <c r="E11" s="49" t="s">
        <v>217</v>
      </c>
      <c r="F11" s="49" t="s">
        <v>217</v>
      </c>
      <c r="G11" s="2">
        <v>1837</v>
      </c>
      <c r="H11" s="14">
        <v>0.54365196803788107</v>
      </c>
      <c r="I11" s="2">
        <v>7</v>
      </c>
      <c r="J11" s="2">
        <v>135</v>
      </c>
      <c r="K11" s="2">
        <v>7500</v>
      </c>
      <c r="L11" s="2">
        <v>8145</v>
      </c>
      <c r="M11" s="15">
        <v>2.4104764723290915</v>
      </c>
      <c r="N11" s="3">
        <v>24</v>
      </c>
      <c r="O11" s="3">
        <v>131</v>
      </c>
      <c r="P11" s="3">
        <v>169</v>
      </c>
      <c r="Q11" s="4">
        <v>114156</v>
      </c>
      <c r="R11" s="4">
        <v>10000</v>
      </c>
      <c r="S11" s="52" t="s">
        <v>217</v>
      </c>
      <c r="T11" s="52" t="s">
        <v>217</v>
      </c>
      <c r="U11" s="4">
        <v>124156</v>
      </c>
      <c r="V11" s="4">
        <v>78686</v>
      </c>
      <c r="W11" s="4">
        <v>13770</v>
      </c>
      <c r="X11" s="4">
        <v>15061</v>
      </c>
      <c r="Y11" s="4">
        <v>16639</v>
      </c>
      <c r="Z11" s="4">
        <v>124156</v>
      </c>
      <c r="AA11" s="17">
        <v>36.743415211601068</v>
      </c>
      <c r="AB11" s="52" t="s">
        <v>217</v>
      </c>
      <c r="AC11" s="4">
        <v>9739</v>
      </c>
      <c r="AD11" s="4">
        <v>5149</v>
      </c>
      <c r="AE11" s="4">
        <v>145</v>
      </c>
      <c r="AF11" s="4">
        <v>28</v>
      </c>
      <c r="AG11" s="4">
        <v>15061</v>
      </c>
      <c r="AH11" s="17">
        <v>4.4572358686001774</v>
      </c>
      <c r="AI11" s="5">
        <v>1</v>
      </c>
      <c r="AJ11" s="5">
        <v>1</v>
      </c>
      <c r="AK11" s="5">
        <v>2</v>
      </c>
      <c r="AL11" s="5">
        <v>3</v>
      </c>
      <c r="AM11" s="50" t="s">
        <v>217</v>
      </c>
      <c r="AN11" s="50" t="s">
        <v>217</v>
      </c>
      <c r="AO11" s="4" t="s">
        <v>208</v>
      </c>
      <c r="AP11" s="6">
        <v>44</v>
      </c>
      <c r="AQ11" s="6">
        <v>2208</v>
      </c>
      <c r="AR11" s="2">
        <v>2721</v>
      </c>
      <c r="AS11" s="49" t="s">
        <v>217</v>
      </c>
      <c r="AT11" s="54" t="s">
        <v>217</v>
      </c>
    </row>
    <row r="12" spans="1:46" ht="15.9" customHeight="1" x14ac:dyDescent="0.3">
      <c r="A12" s="18" t="s">
        <v>6</v>
      </c>
      <c r="B12" s="13" t="s">
        <v>7</v>
      </c>
      <c r="C12" s="2">
        <v>4390</v>
      </c>
      <c r="D12" s="2">
        <v>21180</v>
      </c>
      <c r="E12" s="49" t="s">
        <v>217</v>
      </c>
      <c r="F12" s="49" t="s">
        <v>217</v>
      </c>
      <c r="G12" s="2">
        <v>21180</v>
      </c>
      <c r="H12" s="14">
        <v>4.8246013667425967</v>
      </c>
      <c r="I12" s="2">
        <v>214</v>
      </c>
      <c r="J12" s="2">
        <v>262</v>
      </c>
      <c r="K12" s="2">
        <v>1552</v>
      </c>
      <c r="L12" s="2">
        <v>35647</v>
      </c>
      <c r="M12" s="15">
        <v>8.1200455580865611</v>
      </c>
      <c r="N12" s="3">
        <v>1818</v>
      </c>
      <c r="O12" s="3">
        <v>431</v>
      </c>
      <c r="P12" s="3">
        <v>145</v>
      </c>
      <c r="Q12" s="4">
        <v>63286</v>
      </c>
      <c r="R12" s="4">
        <v>16153</v>
      </c>
      <c r="S12" s="4">
        <v>3500</v>
      </c>
      <c r="T12" s="4">
        <v>151421</v>
      </c>
      <c r="U12" s="4">
        <v>234360</v>
      </c>
      <c r="V12" s="4">
        <v>120940</v>
      </c>
      <c r="W12" s="4">
        <v>31373</v>
      </c>
      <c r="X12" s="4">
        <v>45297</v>
      </c>
      <c r="Y12" s="4">
        <v>32386</v>
      </c>
      <c r="Z12" s="4">
        <v>229996</v>
      </c>
      <c r="AA12" s="17">
        <v>52.390888382687926</v>
      </c>
      <c r="AB12" s="52" t="s">
        <v>217</v>
      </c>
      <c r="AC12" s="4">
        <v>32053</v>
      </c>
      <c r="AD12" s="4">
        <v>10950</v>
      </c>
      <c r="AE12" s="4">
        <v>2294</v>
      </c>
      <c r="AF12" s="52" t="s">
        <v>217</v>
      </c>
      <c r="AG12" s="4">
        <v>45297</v>
      </c>
      <c r="AH12" s="17">
        <v>10.318223234624146</v>
      </c>
      <c r="AI12" s="5">
        <v>0.75</v>
      </c>
      <c r="AJ12" s="5">
        <v>0.75</v>
      </c>
      <c r="AK12" s="5">
        <v>2</v>
      </c>
      <c r="AL12" s="5">
        <v>2.75</v>
      </c>
      <c r="AM12" s="6">
        <v>4</v>
      </c>
      <c r="AN12" s="6">
        <v>50</v>
      </c>
      <c r="AO12" s="4" t="s">
        <v>209</v>
      </c>
      <c r="AP12" s="6">
        <v>56</v>
      </c>
      <c r="AQ12" s="6">
        <v>2932</v>
      </c>
      <c r="AR12" s="2">
        <v>1487</v>
      </c>
      <c r="AS12" s="49" t="s">
        <v>217</v>
      </c>
      <c r="AT12" s="19">
        <v>3</v>
      </c>
    </row>
    <row r="13" spans="1:46" ht="15.9" customHeight="1" x14ac:dyDescent="0.3">
      <c r="A13" s="18" t="s">
        <v>8</v>
      </c>
      <c r="B13" s="13" t="s">
        <v>9</v>
      </c>
      <c r="C13" s="2">
        <v>1500</v>
      </c>
      <c r="D13" s="2">
        <v>2883</v>
      </c>
      <c r="E13" s="2">
        <v>7696</v>
      </c>
      <c r="F13" s="2">
        <v>2158</v>
      </c>
      <c r="G13" s="2">
        <v>12737</v>
      </c>
      <c r="H13" s="14">
        <v>8.4913333333333334</v>
      </c>
      <c r="I13" s="2">
        <v>10</v>
      </c>
      <c r="J13" s="2">
        <v>102</v>
      </c>
      <c r="K13" s="2">
        <v>858</v>
      </c>
      <c r="L13" s="2">
        <v>10700</v>
      </c>
      <c r="M13" s="15">
        <v>7.1333333333333337</v>
      </c>
      <c r="N13" s="3">
        <v>67</v>
      </c>
      <c r="O13" s="3">
        <v>176</v>
      </c>
      <c r="P13" s="3">
        <v>10</v>
      </c>
      <c r="Q13" s="4">
        <v>48556</v>
      </c>
      <c r="R13" s="4">
        <v>10000</v>
      </c>
      <c r="S13" s="52" t="s">
        <v>217</v>
      </c>
      <c r="T13" s="52" t="s">
        <v>217</v>
      </c>
      <c r="U13" s="4">
        <v>58556</v>
      </c>
      <c r="V13" s="16">
        <v>20957</v>
      </c>
      <c r="W13" s="16">
        <v>10027</v>
      </c>
      <c r="X13" s="4">
        <v>9908</v>
      </c>
      <c r="Y13" s="16">
        <v>17664</v>
      </c>
      <c r="Z13" s="4">
        <v>58556</v>
      </c>
      <c r="AA13" s="17">
        <v>39.037333333333336</v>
      </c>
      <c r="AB13" s="52" t="s">
        <v>217</v>
      </c>
      <c r="AC13" s="4">
        <v>9014</v>
      </c>
      <c r="AD13" s="4">
        <v>160</v>
      </c>
      <c r="AE13" s="4">
        <v>273</v>
      </c>
      <c r="AF13" s="4">
        <v>461</v>
      </c>
      <c r="AG13" s="4">
        <v>9908</v>
      </c>
      <c r="AH13" s="17">
        <v>6.6053333333333333</v>
      </c>
      <c r="AI13" s="53" t="s">
        <v>217</v>
      </c>
      <c r="AJ13" s="5">
        <v>0.8</v>
      </c>
      <c r="AK13" s="5">
        <v>0.18</v>
      </c>
      <c r="AL13" s="5">
        <v>0.98</v>
      </c>
      <c r="AM13" s="6">
        <v>30</v>
      </c>
      <c r="AN13" s="6">
        <v>900</v>
      </c>
      <c r="AO13" s="4" t="s">
        <v>209</v>
      </c>
      <c r="AP13" s="6">
        <v>40</v>
      </c>
      <c r="AQ13" s="6">
        <v>2003</v>
      </c>
      <c r="AR13" s="2">
        <v>6398</v>
      </c>
      <c r="AS13" s="2">
        <v>840</v>
      </c>
      <c r="AT13" s="19">
        <v>51</v>
      </c>
    </row>
    <row r="14" spans="1:46" ht="15.9" customHeight="1" x14ac:dyDescent="0.3">
      <c r="A14" s="18" t="s">
        <v>135</v>
      </c>
      <c r="B14" s="13" t="s">
        <v>10</v>
      </c>
      <c r="C14" s="2">
        <v>150</v>
      </c>
      <c r="D14" s="2">
        <v>3500</v>
      </c>
      <c r="E14" s="2">
        <v>750</v>
      </c>
      <c r="F14" s="2">
        <v>220</v>
      </c>
      <c r="G14" s="2">
        <v>4470</v>
      </c>
      <c r="H14" s="14">
        <v>29.8</v>
      </c>
      <c r="I14" s="49" t="s">
        <v>217</v>
      </c>
      <c r="J14" s="49" t="s">
        <v>217</v>
      </c>
      <c r="K14" s="2">
        <v>403</v>
      </c>
      <c r="L14" s="2">
        <v>8148</v>
      </c>
      <c r="M14" s="15">
        <v>54.32</v>
      </c>
      <c r="N14" s="3">
        <v>36</v>
      </c>
      <c r="O14" s="3">
        <v>35</v>
      </c>
      <c r="P14" s="3">
        <v>18</v>
      </c>
      <c r="Q14" s="4">
        <v>258</v>
      </c>
      <c r="R14" s="4">
        <v>5500</v>
      </c>
      <c r="S14" s="52" t="s">
        <v>217</v>
      </c>
      <c r="T14" s="4">
        <v>616</v>
      </c>
      <c r="U14" s="4">
        <v>6374</v>
      </c>
      <c r="V14" s="16">
        <v>3212</v>
      </c>
      <c r="W14" s="55" t="s">
        <v>217</v>
      </c>
      <c r="X14" s="4">
        <v>2668</v>
      </c>
      <c r="Y14" s="16">
        <v>494</v>
      </c>
      <c r="Z14" s="4">
        <v>6374</v>
      </c>
      <c r="AA14" s="17">
        <v>42.493333333333332</v>
      </c>
      <c r="AB14" s="52" t="s">
        <v>217</v>
      </c>
      <c r="AC14" s="4">
        <v>2210</v>
      </c>
      <c r="AD14" s="4">
        <v>200</v>
      </c>
      <c r="AE14" s="52" t="s">
        <v>217</v>
      </c>
      <c r="AF14" s="4">
        <v>258</v>
      </c>
      <c r="AG14" s="4">
        <v>2668</v>
      </c>
      <c r="AH14" s="17">
        <v>17.786666666666665</v>
      </c>
      <c r="AI14" s="53" t="s">
        <v>217</v>
      </c>
      <c r="AJ14" s="5">
        <v>0.25</v>
      </c>
      <c r="AK14" s="53" t="s">
        <v>217</v>
      </c>
      <c r="AL14" s="5">
        <v>0.25</v>
      </c>
      <c r="AM14" s="50" t="s">
        <v>217</v>
      </c>
      <c r="AN14" s="50" t="s">
        <v>217</v>
      </c>
      <c r="AO14" s="4" t="s">
        <v>208</v>
      </c>
      <c r="AP14" s="6">
        <v>10</v>
      </c>
      <c r="AQ14" s="6">
        <v>500</v>
      </c>
      <c r="AR14" s="2">
        <v>1560</v>
      </c>
      <c r="AS14" s="2">
        <v>900</v>
      </c>
      <c r="AT14" s="19">
        <v>1</v>
      </c>
    </row>
    <row r="15" spans="1:46" ht="15.9" customHeight="1" x14ac:dyDescent="0.3">
      <c r="A15" s="18" t="s">
        <v>199</v>
      </c>
      <c r="B15" s="13" t="s">
        <v>198</v>
      </c>
      <c r="C15" s="2">
        <v>598</v>
      </c>
      <c r="D15" s="49" t="s">
        <v>217</v>
      </c>
      <c r="E15" s="49" t="s">
        <v>217</v>
      </c>
      <c r="F15" s="49" t="s">
        <v>217</v>
      </c>
      <c r="G15" s="49" t="s">
        <v>217</v>
      </c>
      <c r="H15" s="56" t="s">
        <v>217</v>
      </c>
      <c r="I15" s="49" t="s">
        <v>217</v>
      </c>
      <c r="J15" s="49" t="s">
        <v>217</v>
      </c>
      <c r="K15" s="2">
        <v>284</v>
      </c>
      <c r="L15" s="2">
        <v>1773</v>
      </c>
      <c r="M15" s="15">
        <v>2.9648829431438126</v>
      </c>
      <c r="N15" s="3">
        <v>1</v>
      </c>
      <c r="O15" s="3">
        <v>3</v>
      </c>
      <c r="P15" s="3">
        <v>7</v>
      </c>
      <c r="Q15" s="4">
        <v>2926</v>
      </c>
      <c r="R15" s="52" t="s">
        <v>217</v>
      </c>
      <c r="S15" s="52" t="s">
        <v>217</v>
      </c>
      <c r="T15" s="52" t="s">
        <v>217</v>
      </c>
      <c r="U15" s="4">
        <v>2926</v>
      </c>
      <c r="V15" s="16">
        <v>4520</v>
      </c>
      <c r="W15" s="16">
        <v>44</v>
      </c>
      <c r="X15" s="4">
        <v>1212</v>
      </c>
      <c r="Y15" s="16">
        <v>3326</v>
      </c>
      <c r="Z15" s="4">
        <v>9102</v>
      </c>
      <c r="AA15" s="17">
        <v>15.220735785953178</v>
      </c>
      <c r="AB15" s="52" t="s">
        <v>217</v>
      </c>
      <c r="AC15" s="4">
        <v>1212</v>
      </c>
      <c r="AD15" s="52" t="s">
        <v>217</v>
      </c>
      <c r="AE15" s="52" t="s">
        <v>217</v>
      </c>
      <c r="AF15" s="52" t="s">
        <v>217</v>
      </c>
      <c r="AG15" s="4">
        <v>1212</v>
      </c>
      <c r="AH15" s="17">
        <v>2.0267558528428093</v>
      </c>
      <c r="AI15" s="53" t="s">
        <v>217</v>
      </c>
      <c r="AJ15" s="5">
        <v>0.75</v>
      </c>
      <c r="AK15" s="53" t="s">
        <v>217</v>
      </c>
      <c r="AL15" s="5">
        <v>0.75</v>
      </c>
      <c r="AM15" s="50" t="s">
        <v>217</v>
      </c>
      <c r="AN15" s="50" t="s">
        <v>217</v>
      </c>
      <c r="AO15" s="4" t="s">
        <v>209</v>
      </c>
      <c r="AP15" s="6">
        <v>30</v>
      </c>
      <c r="AQ15" s="6">
        <v>1440</v>
      </c>
      <c r="AR15" s="2">
        <v>300</v>
      </c>
      <c r="AS15" s="2">
        <v>16</v>
      </c>
      <c r="AT15" s="19">
        <v>3</v>
      </c>
    </row>
    <row r="16" spans="1:46" ht="15.9" customHeight="1" x14ac:dyDescent="0.3">
      <c r="A16" s="18" t="s">
        <v>11</v>
      </c>
      <c r="B16" s="13" t="s">
        <v>12</v>
      </c>
      <c r="C16" s="2">
        <v>210</v>
      </c>
      <c r="D16" s="2">
        <v>500</v>
      </c>
      <c r="E16" s="2">
        <v>700</v>
      </c>
      <c r="F16" s="2">
        <v>1825</v>
      </c>
      <c r="G16" s="2">
        <v>3025</v>
      </c>
      <c r="H16" s="14">
        <v>14.404761904761905</v>
      </c>
      <c r="I16" s="49" t="s">
        <v>217</v>
      </c>
      <c r="J16" s="49" t="s">
        <v>217</v>
      </c>
      <c r="K16" s="2">
        <v>266</v>
      </c>
      <c r="L16" s="2">
        <v>5895</v>
      </c>
      <c r="M16" s="15">
        <v>28.071428571428573</v>
      </c>
      <c r="N16" s="51" t="s">
        <v>217</v>
      </c>
      <c r="O16" s="3">
        <v>120</v>
      </c>
      <c r="P16" s="3">
        <v>14</v>
      </c>
      <c r="Q16" s="4">
        <v>3000</v>
      </c>
      <c r="R16" s="4">
        <v>8000</v>
      </c>
      <c r="S16" s="52" t="s">
        <v>217</v>
      </c>
      <c r="T16" s="4">
        <v>2547</v>
      </c>
      <c r="U16" s="4">
        <v>13547</v>
      </c>
      <c r="V16" s="55" t="s">
        <v>217</v>
      </c>
      <c r="W16" s="55" t="s">
        <v>217</v>
      </c>
      <c r="X16" s="4">
        <v>5143</v>
      </c>
      <c r="Y16" s="16">
        <v>8405</v>
      </c>
      <c r="Z16" s="4">
        <v>13548</v>
      </c>
      <c r="AA16" s="17">
        <v>64.51428571428572</v>
      </c>
      <c r="AB16" s="52" t="s">
        <v>217</v>
      </c>
      <c r="AC16" s="4">
        <v>3196</v>
      </c>
      <c r="AD16" s="4">
        <v>817</v>
      </c>
      <c r="AE16" s="4">
        <v>1130</v>
      </c>
      <c r="AF16" s="52" t="s">
        <v>217</v>
      </c>
      <c r="AG16" s="4">
        <v>5143</v>
      </c>
      <c r="AH16" s="17">
        <v>24.490476190476191</v>
      </c>
      <c r="AI16" s="53" t="s">
        <v>217</v>
      </c>
      <c r="AJ16" s="53" t="s">
        <v>217</v>
      </c>
      <c r="AK16" s="53" t="s">
        <v>217</v>
      </c>
      <c r="AL16" s="53" t="s">
        <v>217</v>
      </c>
      <c r="AM16" s="6">
        <v>11</v>
      </c>
      <c r="AN16" s="6">
        <v>700</v>
      </c>
      <c r="AO16" s="4" t="s">
        <v>208</v>
      </c>
      <c r="AP16" s="6">
        <v>10</v>
      </c>
      <c r="AQ16" s="6">
        <v>520</v>
      </c>
      <c r="AR16" s="2">
        <v>3120</v>
      </c>
      <c r="AS16" s="2">
        <v>220</v>
      </c>
      <c r="AT16" s="19">
        <v>6</v>
      </c>
    </row>
    <row r="17" spans="1:46" ht="15.9" customHeight="1" x14ac:dyDescent="0.3">
      <c r="A17" s="18" t="s">
        <v>168</v>
      </c>
      <c r="B17" s="13" t="s">
        <v>174</v>
      </c>
      <c r="C17" s="2">
        <v>127</v>
      </c>
      <c r="D17" s="2">
        <v>10</v>
      </c>
      <c r="E17" s="2">
        <v>20</v>
      </c>
      <c r="F17" s="2">
        <v>45</v>
      </c>
      <c r="G17" s="2">
        <v>75</v>
      </c>
      <c r="H17" s="14">
        <v>0.59055118110236215</v>
      </c>
      <c r="I17" s="49" t="s">
        <v>217</v>
      </c>
      <c r="J17" s="49" t="s">
        <v>217</v>
      </c>
      <c r="K17" s="2">
        <v>125</v>
      </c>
      <c r="L17" s="2">
        <v>640</v>
      </c>
      <c r="M17" s="15">
        <v>5.0393700787401574</v>
      </c>
      <c r="N17" s="3">
        <v>30</v>
      </c>
      <c r="O17" s="3">
        <v>30</v>
      </c>
      <c r="P17" s="3">
        <v>11</v>
      </c>
      <c r="Q17" s="4">
        <v>1329</v>
      </c>
      <c r="R17" s="4">
        <v>5944</v>
      </c>
      <c r="S17" s="52" t="s">
        <v>217</v>
      </c>
      <c r="T17" s="52" t="s">
        <v>217</v>
      </c>
      <c r="U17" s="4">
        <v>7273</v>
      </c>
      <c r="V17" s="16">
        <v>4324</v>
      </c>
      <c r="W17" s="16">
        <v>207</v>
      </c>
      <c r="X17" s="4">
        <v>2166</v>
      </c>
      <c r="Y17" s="16">
        <v>576</v>
      </c>
      <c r="Z17" s="4">
        <v>7273</v>
      </c>
      <c r="AA17" s="17">
        <v>57.267716535433074</v>
      </c>
      <c r="AB17" s="52" t="s">
        <v>217</v>
      </c>
      <c r="AC17" s="4">
        <v>1688</v>
      </c>
      <c r="AD17" s="4">
        <v>324</v>
      </c>
      <c r="AE17" s="4">
        <v>154</v>
      </c>
      <c r="AF17" s="52" t="s">
        <v>217</v>
      </c>
      <c r="AG17" s="4">
        <v>2166</v>
      </c>
      <c r="AH17" s="17">
        <v>17.055118110236222</v>
      </c>
      <c r="AI17" s="53" t="s">
        <v>217</v>
      </c>
      <c r="AJ17" s="5">
        <v>0.25</v>
      </c>
      <c r="AK17" s="53" t="s">
        <v>217</v>
      </c>
      <c r="AL17" s="5">
        <v>0.25</v>
      </c>
      <c r="AM17" s="50" t="s">
        <v>217</v>
      </c>
      <c r="AN17" s="50" t="s">
        <v>217</v>
      </c>
      <c r="AO17" s="4" t="s">
        <v>209</v>
      </c>
      <c r="AP17" s="6">
        <v>10</v>
      </c>
      <c r="AQ17" s="6">
        <v>500</v>
      </c>
      <c r="AR17" s="2">
        <v>416</v>
      </c>
      <c r="AS17" s="2">
        <v>250</v>
      </c>
      <c r="AT17" s="54" t="s">
        <v>217</v>
      </c>
    </row>
    <row r="18" spans="1:46" ht="15.9" customHeight="1" x14ac:dyDescent="0.3">
      <c r="A18" s="18" t="s">
        <v>13</v>
      </c>
      <c r="B18" s="13" t="s">
        <v>14</v>
      </c>
      <c r="C18" s="2">
        <v>1500</v>
      </c>
      <c r="D18" s="2">
        <v>4516</v>
      </c>
      <c r="E18" s="2">
        <v>1382</v>
      </c>
      <c r="F18" s="2">
        <v>5061</v>
      </c>
      <c r="G18" s="2">
        <v>10959</v>
      </c>
      <c r="H18" s="14">
        <v>7.306</v>
      </c>
      <c r="I18" s="49" t="s">
        <v>217</v>
      </c>
      <c r="J18" s="2">
        <v>19</v>
      </c>
      <c r="K18" s="2">
        <v>384</v>
      </c>
      <c r="L18" s="2">
        <v>10848</v>
      </c>
      <c r="M18" s="15">
        <v>7.2320000000000002</v>
      </c>
      <c r="N18" s="3">
        <v>295</v>
      </c>
      <c r="O18" s="3">
        <v>592</v>
      </c>
      <c r="P18" s="3">
        <v>7</v>
      </c>
      <c r="Q18" s="52" t="s">
        <v>217</v>
      </c>
      <c r="R18" s="4">
        <v>5000</v>
      </c>
      <c r="S18" s="52" t="s">
        <v>217</v>
      </c>
      <c r="T18" s="4">
        <v>610</v>
      </c>
      <c r="U18" s="4">
        <v>5610</v>
      </c>
      <c r="V18" s="55" t="s">
        <v>217</v>
      </c>
      <c r="W18" s="55" t="s">
        <v>217</v>
      </c>
      <c r="X18" s="4">
        <v>2780</v>
      </c>
      <c r="Y18" s="16">
        <v>2227</v>
      </c>
      <c r="Z18" s="4">
        <v>5007</v>
      </c>
      <c r="AA18" s="17">
        <v>3.3380000000000001</v>
      </c>
      <c r="AB18" s="52" t="s">
        <v>217</v>
      </c>
      <c r="AC18" s="4">
        <v>1354</v>
      </c>
      <c r="AD18" s="4">
        <v>97</v>
      </c>
      <c r="AE18" s="4">
        <v>1238</v>
      </c>
      <c r="AF18" s="4">
        <v>91</v>
      </c>
      <c r="AG18" s="4">
        <v>2780</v>
      </c>
      <c r="AH18" s="17">
        <v>1.8533333333333333</v>
      </c>
      <c r="AI18" s="53" t="s">
        <v>217</v>
      </c>
      <c r="AJ18" s="53" t="s">
        <v>217</v>
      </c>
      <c r="AK18" s="53" t="s">
        <v>217</v>
      </c>
      <c r="AL18" s="53" t="s">
        <v>217</v>
      </c>
      <c r="AM18" s="6">
        <v>5</v>
      </c>
      <c r="AN18" s="6">
        <v>1800</v>
      </c>
      <c r="AO18" s="4" t="s">
        <v>208</v>
      </c>
      <c r="AP18" s="6">
        <v>18</v>
      </c>
      <c r="AQ18" s="6">
        <v>900</v>
      </c>
      <c r="AR18" s="2">
        <v>2000</v>
      </c>
      <c r="AS18" s="2">
        <v>150</v>
      </c>
      <c r="AT18" s="19">
        <v>22</v>
      </c>
    </row>
    <row r="19" spans="1:46" ht="15.9" customHeight="1" x14ac:dyDescent="0.3">
      <c r="A19" s="18" t="s">
        <v>15</v>
      </c>
      <c r="B19" s="13" t="s">
        <v>16</v>
      </c>
      <c r="C19" s="2">
        <v>158</v>
      </c>
      <c r="D19" s="2">
        <v>839</v>
      </c>
      <c r="E19" s="2">
        <v>1733</v>
      </c>
      <c r="F19" s="2">
        <v>3117</v>
      </c>
      <c r="G19" s="2">
        <v>5689</v>
      </c>
      <c r="H19" s="14">
        <v>36.006329113924053</v>
      </c>
      <c r="I19" s="49" t="s">
        <v>217</v>
      </c>
      <c r="J19" s="2">
        <v>23</v>
      </c>
      <c r="K19" s="2">
        <v>579</v>
      </c>
      <c r="L19" s="2">
        <v>7325</v>
      </c>
      <c r="M19" s="15">
        <v>46.360759493670884</v>
      </c>
      <c r="N19" s="3">
        <v>395</v>
      </c>
      <c r="O19" s="3">
        <v>525</v>
      </c>
      <c r="P19" s="3">
        <v>8</v>
      </c>
      <c r="Q19" s="4">
        <v>2000</v>
      </c>
      <c r="R19" s="4">
        <v>7000</v>
      </c>
      <c r="S19" s="52" t="s">
        <v>217</v>
      </c>
      <c r="T19" s="52" t="s">
        <v>217</v>
      </c>
      <c r="U19" s="4">
        <v>9000</v>
      </c>
      <c r="V19" s="55" t="s">
        <v>217</v>
      </c>
      <c r="W19" s="55" t="s">
        <v>217</v>
      </c>
      <c r="X19" s="4">
        <v>5397</v>
      </c>
      <c r="Y19" s="16">
        <v>3603</v>
      </c>
      <c r="Z19" s="4">
        <v>9000</v>
      </c>
      <c r="AA19" s="17">
        <v>56.962025316455694</v>
      </c>
      <c r="AB19" s="52" t="s">
        <v>217</v>
      </c>
      <c r="AC19" s="4">
        <v>2502</v>
      </c>
      <c r="AD19" s="4">
        <v>104</v>
      </c>
      <c r="AE19" s="4">
        <v>2667</v>
      </c>
      <c r="AF19" s="4">
        <v>124</v>
      </c>
      <c r="AG19" s="4">
        <v>5397</v>
      </c>
      <c r="AH19" s="17">
        <v>34.158227848101269</v>
      </c>
      <c r="AI19" s="53" t="s">
        <v>217</v>
      </c>
      <c r="AJ19" s="53" t="s">
        <v>217</v>
      </c>
      <c r="AK19" s="53" t="s">
        <v>217</v>
      </c>
      <c r="AL19" s="53" t="s">
        <v>217</v>
      </c>
      <c r="AM19" s="6">
        <v>14</v>
      </c>
      <c r="AN19" s="6">
        <v>1167</v>
      </c>
      <c r="AO19" s="4" t="s">
        <v>208</v>
      </c>
      <c r="AP19" s="6">
        <v>15</v>
      </c>
      <c r="AQ19" s="6">
        <v>791</v>
      </c>
      <c r="AR19" s="2">
        <v>2984</v>
      </c>
      <c r="AS19" s="2">
        <v>936</v>
      </c>
      <c r="AT19" s="19">
        <v>3</v>
      </c>
    </row>
    <row r="20" spans="1:46" ht="15.9" customHeight="1" x14ac:dyDescent="0.3">
      <c r="A20" s="18" t="s">
        <v>138</v>
      </c>
      <c r="B20" s="13" t="s">
        <v>17</v>
      </c>
      <c r="C20" s="2">
        <v>560</v>
      </c>
      <c r="D20" s="2">
        <v>1062</v>
      </c>
      <c r="E20" s="2">
        <v>777</v>
      </c>
      <c r="F20" s="2">
        <v>878</v>
      </c>
      <c r="G20" s="2">
        <v>2717</v>
      </c>
      <c r="H20" s="14">
        <v>4.8517857142857146</v>
      </c>
      <c r="I20" s="49" t="s">
        <v>217</v>
      </c>
      <c r="J20" s="2">
        <v>55</v>
      </c>
      <c r="K20" s="2">
        <v>184</v>
      </c>
      <c r="L20" s="2">
        <v>3788</v>
      </c>
      <c r="M20" s="15">
        <v>6.7642857142857142</v>
      </c>
      <c r="N20" s="3">
        <v>479</v>
      </c>
      <c r="O20" s="3">
        <v>61</v>
      </c>
      <c r="P20" s="3">
        <v>9</v>
      </c>
      <c r="Q20" s="52" t="s">
        <v>217</v>
      </c>
      <c r="R20" s="4">
        <v>6000</v>
      </c>
      <c r="S20" s="52" t="s">
        <v>217</v>
      </c>
      <c r="T20" s="4">
        <v>4600</v>
      </c>
      <c r="U20" s="4">
        <v>10600</v>
      </c>
      <c r="V20" s="55" t="s">
        <v>217</v>
      </c>
      <c r="W20" s="55" t="s">
        <v>217</v>
      </c>
      <c r="X20" s="4">
        <v>6679</v>
      </c>
      <c r="Y20" s="16">
        <v>2290</v>
      </c>
      <c r="Z20" s="4">
        <v>8969</v>
      </c>
      <c r="AA20" s="17">
        <v>16.016071428571429</v>
      </c>
      <c r="AB20" s="52" t="s">
        <v>217</v>
      </c>
      <c r="AC20" s="4">
        <v>4476</v>
      </c>
      <c r="AD20" s="4">
        <v>139</v>
      </c>
      <c r="AE20" s="4">
        <v>2064</v>
      </c>
      <c r="AF20" s="52" t="s">
        <v>217</v>
      </c>
      <c r="AG20" s="4">
        <v>6679</v>
      </c>
      <c r="AH20" s="17">
        <v>11.926785714285714</v>
      </c>
      <c r="AI20" s="53" t="s">
        <v>217</v>
      </c>
      <c r="AJ20" s="53" t="s">
        <v>217</v>
      </c>
      <c r="AK20" s="53" t="s">
        <v>217</v>
      </c>
      <c r="AL20" s="53" t="s">
        <v>217</v>
      </c>
      <c r="AM20" s="6">
        <v>12</v>
      </c>
      <c r="AN20" s="6">
        <v>1000</v>
      </c>
      <c r="AO20" s="4" t="s">
        <v>208</v>
      </c>
      <c r="AP20" s="6">
        <v>20</v>
      </c>
      <c r="AQ20" s="6">
        <v>1040</v>
      </c>
      <c r="AR20" s="2">
        <v>1515</v>
      </c>
      <c r="AS20" s="2">
        <v>50</v>
      </c>
      <c r="AT20" s="54" t="s">
        <v>217</v>
      </c>
    </row>
    <row r="21" spans="1:46" ht="15.9" customHeight="1" x14ac:dyDescent="0.3">
      <c r="A21" s="18" t="s">
        <v>18</v>
      </c>
      <c r="B21" s="13" t="s">
        <v>19</v>
      </c>
      <c r="C21" s="2">
        <v>2619</v>
      </c>
      <c r="D21" s="2">
        <v>5067</v>
      </c>
      <c r="E21" s="2">
        <v>10925</v>
      </c>
      <c r="F21" s="2">
        <v>7537</v>
      </c>
      <c r="G21" s="2">
        <v>23529</v>
      </c>
      <c r="H21" s="14">
        <v>8.9839633447880871</v>
      </c>
      <c r="I21" s="49" t="s">
        <v>217</v>
      </c>
      <c r="J21" s="2">
        <v>236</v>
      </c>
      <c r="K21" s="2">
        <v>839</v>
      </c>
      <c r="L21" s="2">
        <v>18945</v>
      </c>
      <c r="M21" s="15">
        <v>7.2336769759450172</v>
      </c>
      <c r="N21" s="3">
        <v>1263</v>
      </c>
      <c r="O21" s="3">
        <v>156</v>
      </c>
      <c r="P21" s="3">
        <v>118</v>
      </c>
      <c r="Q21" s="4">
        <v>105898</v>
      </c>
      <c r="R21" s="4">
        <v>10000</v>
      </c>
      <c r="S21" s="52" t="s">
        <v>217</v>
      </c>
      <c r="T21" s="4">
        <v>3378</v>
      </c>
      <c r="U21" s="4">
        <v>119276</v>
      </c>
      <c r="V21" s="4">
        <v>54968</v>
      </c>
      <c r="W21" s="4">
        <v>23617</v>
      </c>
      <c r="X21" s="4">
        <v>18140</v>
      </c>
      <c r="Y21" s="4">
        <v>9173</v>
      </c>
      <c r="Z21" s="4">
        <v>105898</v>
      </c>
      <c r="AA21" s="17">
        <v>40.434516991218025</v>
      </c>
      <c r="AB21" s="52" t="s">
        <v>217</v>
      </c>
      <c r="AC21" s="4">
        <v>13545</v>
      </c>
      <c r="AD21" s="4">
        <v>2173</v>
      </c>
      <c r="AE21" s="4">
        <v>2422</v>
      </c>
      <c r="AF21" s="52" t="s">
        <v>217</v>
      </c>
      <c r="AG21" s="4">
        <v>18140</v>
      </c>
      <c r="AH21" s="17">
        <v>6.9263077510500191</v>
      </c>
      <c r="AI21" s="53" t="s">
        <v>217</v>
      </c>
      <c r="AJ21" s="5">
        <v>2</v>
      </c>
      <c r="AK21" s="5">
        <v>0.5</v>
      </c>
      <c r="AL21" s="5">
        <v>2.5</v>
      </c>
      <c r="AM21" s="6">
        <v>5</v>
      </c>
      <c r="AN21" s="6">
        <v>100</v>
      </c>
      <c r="AO21" s="4" t="s">
        <v>208</v>
      </c>
      <c r="AP21" s="6">
        <v>40</v>
      </c>
      <c r="AQ21" s="6">
        <v>2080</v>
      </c>
      <c r="AR21" s="2">
        <v>20667</v>
      </c>
      <c r="AS21" s="2">
        <v>350</v>
      </c>
      <c r="AT21" s="19">
        <v>5</v>
      </c>
    </row>
    <row r="22" spans="1:46" ht="15.9" customHeight="1" x14ac:dyDescent="0.3">
      <c r="A22" s="18" t="s">
        <v>20</v>
      </c>
      <c r="B22" s="13" t="s">
        <v>21</v>
      </c>
      <c r="C22" s="2">
        <v>1535</v>
      </c>
      <c r="D22" s="2">
        <v>5343</v>
      </c>
      <c r="E22" s="2">
        <v>4507</v>
      </c>
      <c r="F22" s="2">
        <v>541</v>
      </c>
      <c r="G22" s="2">
        <v>10391</v>
      </c>
      <c r="H22" s="14">
        <v>6.7693811074918564</v>
      </c>
      <c r="I22" s="49" t="s">
        <v>217</v>
      </c>
      <c r="J22" s="2">
        <v>73</v>
      </c>
      <c r="K22" s="2">
        <v>647</v>
      </c>
      <c r="L22" s="2">
        <v>8552</v>
      </c>
      <c r="M22" s="15">
        <v>5.5713355048859938</v>
      </c>
      <c r="N22" s="3">
        <v>17</v>
      </c>
      <c r="O22" s="51" t="s">
        <v>217</v>
      </c>
      <c r="P22" s="3">
        <v>48</v>
      </c>
      <c r="Q22" s="4">
        <v>20993</v>
      </c>
      <c r="R22" s="4">
        <v>10000</v>
      </c>
      <c r="S22" s="52" t="s">
        <v>217</v>
      </c>
      <c r="T22" s="4">
        <v>6029</v>
      </c>
      <c r="U22" s="4">
        <v>37022</v>
      </c>
      <c r="V22" s="16">
        <v>16482</v>
      </c>
      <c r="W22" s="16">
        <v>1249</v>
      </c>
      <c r="X22" s="4">
        <v>7859</v>
      </c>
      <c r="Y22" s="16">
        <v>11434</v>
      </c>
      <c r="Z22" s="4">
        <v>37024</v>
      </c>
      <c r="AA22" s="17">
        <v>24.11986970684039</v>
      </c>
      <c r="AB22" s="52" t="s">
        <v>217</v>
      </c>
      <c r="AC22" s="4">
        <v>5250</v>
      </c>
      <c r="AD22" s="4">
        <v>1886</v>
      </c>
      <c r="AE22" s="4">
        <v>723</v>
      </c>
      <c r="AF22" s="52" t="s">
        <v>217</v>
      </c>
      <c r="AG22" s="4">
        <v>7859</v>
      </c>
      <c r="AH22" s="17">
        <v>5.1198697068403911</v>
      </c>
      <c r="AI22" s="53" t="s">
        <v>217</v>
      </c>
      <c r="AJ22" s="5">
        <v>0.8</v>
      </c>
      <c r="AK22" s="53" t="s">
        <v>217</v>
      </c>
      <c r="AL22" s="5">
        <v>0.8</v>
      </c>
      <c r="AM22" s="6">
        <v>20</v>
      </c>
      <c r="AN22" s="6">
        <v>650</v>
      </c>
      <c r="AO22" s="4" t="s">
        <v>208</v>
      </c>
      <c r="AP22" s="6">
        <v>43</v>
      </c>
      <c r="AQ22" s="6">
        <v>2340</v>
      </c>
      <c r="AR22" s="2">
        <v>3432</v>
      </c>
      <c r="AS22" s="2">
        <v>103</v>
      </c>
      <c r="AT22" s="19">
        <v>65</v>
      </c>
    </row>
    <row r="23" spans="1:46" ht="15.9" customHeight="1" x14ac:dyDescent="0.3">
      <c r="A23" s="18" t="s">
        <v>22</v>
      </c>
      <c r="B23" s="13" t="s">
        <v>23</v>
      </c>
      <c r="C23" s="2">
        <v>154</v>
      </c>
      <c r="D23" s="2">
        <v>154</v>
      </c>
      <c r="E23" s="2">
        <v>154</v>
      </c>
      <c r="F23" s="2">
        <v>84</v>
      </c>
      <c r="G23" s="2">
        <v>392</v>
      </c>
      <c r="H23" s="14">
        <v>2.5454545454545454</v>
      </c>
      <c r="I23" s="49" t="s">
        <v>217</v>
      </c>
      <c r="J23" s="2">
        <v>2</v>
      </c>
      <c r="K23" s="2">
        <v>800</v>
      </c>
      <c r="L23" s="2">
        <v>3209</v>
      </c>
      <c r="M23" s="15">
        <v>20.837662337662337</v>
      </c>
      <c r="N23" s="3">
        <v>27</v>
      </c>
      <c r="O23" s="3">
        <v>1</v>
      </c>
      <c r="P23" s="3">
        <v>23</v>
      </c>
      <c r="Q23" s="4">
        <v>5072</v>
      </c>
      <c r="R23" s="4">
        <v>7903</v>
      </c>
      <c r="S23" s="4">
        <v>1562</v>
      </c>
      <c r="T23" s="52" t="s">
        <v>217</v>
      </c>
      <c r="U23" s="4">
        <v>14537</v>
      </c>
      <c r="V23" s="16">
        <v>7466</v>
      </c>
      <c r="W23" s="16">
        <v>1488</v>
      </c>
      <c r="X23" s="4">
        <v>2886</v>
      </c>
      <c r="Y23" s="16">
        <v>2618</v>
      </c>
      <c r="Z23" s="4">
        <v>14458</v>
      </c>
      <c r="AA23" s="17">
        <v>93.883116883116884</v>
      </c>
      <c r="AB23" s="52" t="s">
        <v>217</v>
      </c>
      <c r="AC23" s="4">
        <v>1871</v>
      </c>
      <c r="AD23" s="4">
        <v>1015</v>
      </c>
      <c r="AE23" s="52" t="s">
        <v>217</v>
      </c>
      <c r="AF23" s="52" t="s">
        <v>217</v>
      </c>
      <c r="AG23" s="4">
        <v>2886</v>
      </c>
      <c r="AH23" s="17">
        <v>18.740259740259742</v>
      </c>
      <c r="AI23" s="53" t="s">
        <v>217</v>
      </c>
      <c r="AJ23" s="5">
        <v>0.49</v>
      </c>
      <c r="AK23" s="5">
        <v>1.4E-2</v>
      </c>
      <c r="AL23" s="5">
        <v>0.504</v>
      </c>
      <c r="AM23" s="6">
        <v>4</v>
      </c>
      <c r="AN23" s="6">
        <v>12</v>
      </c>
      <c r="AO23" s="4" t="s">
        <v>208</v>
      </c>
      <c r="AP23" s="6">
        <v>20</v>
      </c>
      <c r="AQ23" s="6">
        <v>1040</v>
      </c>
      <c r="AR23" s="2">
        <v>119</v>
      </c>
      <c r="AS23" s="2">
        <v>7</v>
      </c>
      <c r="AT23" s="19">
        <v>87</v>
      </c>
    </row>
    <row r="24" spans="1:46" ht="15.9" customHeight="1" x14ac:dyDescent="0.3">
      <c r="A24" s="18" t="s">
        <v>24</v>
      </c>
      <c r="B24" s="13" t="s">
        <v>25</v>
      </c>
      <c r="C24" s="2">
        <v>1185</v>
      </c>
      <c r="D24" s="2">
        <v>13074</v>
      </c>
      <c r="E24" s="49" t="s">
        <v>217</v>
      </c>
      <c r="F24" s="2">
        <v>1414</v>
      </c>
      <c r="G24" s="2">
        <v>14488</v>
      </c>
      <c r="H24" s="14">
        <v>12.226160337552743</v>
      </c>
      <c r="I24" s="49" t="s">
        <v>217</v>
      </c>
      <c r="J24" s="2">
        <v>547</v>
      </c>
      <c r="K24" s="2">
        <v>441</v>
      </c>
      <c r="L24" s="2">
        <v>10989</v>
      </c>
      <c r="M24" s="15">
        <v>9.273417721518987</v>
      </c>
      <c r="N24" s="3">
        <v>1</v>
      </c>
      <c r="O24" s="3">
        <v>161</v>
      </c>
      <c r="P24" s="3">
        <v>12</v>
      </c>
      <c r="Q24" s="4">
        <v>19476</v>
      </c>
      <c r="R24" s="4">
        <v>10000</v>
      </c>
      <c r="S24" s="52" t="s">
        <v>217</v>
      </c>
      <c r="T24" s="52" t="s">
        <v>217</v>
      </c>
      <c r="U24" s="4">
        <v>29476</v>
      </c>
      <c r="V24" s="16">
        <v>17056</v>
      </c>
      <c r="W24" s="16">
        <v>7679</v>
      </c>
      <c r="X24" s="4">
        <v>2097</v>
      </c>
      <c r="Y24" s="16">
        <v>2644</v>
      </c>
      <c r="Z24" s="4">
        <v>29476</v>
      </c>
      <c r="AA24" s="17">
        <v>24.874261603375526</v>
      </c>
      <c r="AB24" s="52" t="s">
        <v>217</v>
      </c>
      <c r="AC24" s="4">
        <v>2097</v>
      </c>
      <c r="AD24" s="4">
        <v>2806</v>
      </c>
      <c r="AE24" s="52" t="s">
        <v>217</v>
      </c>
      <c r="AF24" s="52" t="s">
        <v>217</v>
      </c>
      <c r="AG24" s="4">
        <v>4903</v>
      </c>
      <c r="AH24" s="17">
        <v>4.1375527426160339</v>
      </c>
      <c r="AI24" s="53" t="s">
        <v>217</v>
      </c>
      <c r="AJ24" s="5">
        <v>0.65</v>
      </c>
      <c r="AK24" s="5">
        <v>0.35</v>
      </c>
      <c r="AL24" s="5">
        <v>1</v>
      </c>
      <c r="AM24" s="6">
        <v>10</v>
      </c>
      <c r="AN24" s="6">
        <v>250</v>
      </c>
      <c r="AO24" s="4" t="s">
        <v>208</v>
      </c>
      <c r="AP24" s="6">
        <v>38</v>
      </c>
      <c r="AQ24" s="6">
        <v>2080</v>
      </c>
      <c r="AR24" s="2">
        <v>10402</v>
      </c>
      <c r="AS24" s="2">
        <v>1040</v>
      </c>
      <c r="AT24" s="19">
        <v>40</v>
      </c>
    </row>
    <row r="25" spans="1:46" ht="15.9" customHeight="1" x14ac:dyDescent="0.3">
      <c r="A25" s="18" t="s">
        <v>26</v>
      </c>
      <c r="B25" s="13" t="s">
        <v>27</v>
      </c>
      <c r="C25" s="2">
        <v>2232</v>
      </c>
      <c r="D25" s="2">
        <v>4678</v>
      </c>
      <c r="E25" s="2">
        <v>2543</v>
      </c>
      <c r="F25" s="2">
        <v>1317</v>
      </c>
      <c r="G25" s="2">
        <v>8538</v>
      </c>
      <c r="H25" s="14">
        <v>3.825268817204301</v>
      </c>
      <c r="I25" s="2">
        <v>8</v>
      </c>
      <c r="J25" s="2">
        <v>92</v>
      </c>
      <c r="K25" s="2">
        <v>556</v>
      </c>
      <c r="L25" s="2">
        <v>12178</v>
      </c>
      <c r="M25" s="15">
        <v>5.4560931899641574</v>
      </c>
      <c r="N25" s="3">
        <v>813</v>
      </c>
      <c r="O25" s="3">
        <v>351</v>
      </c>
      <c r="P25" s="3">
        <v>108</v>
      </c>
      <c r="Q25" s="4">
        <v>95744</v>
      </c>
      <c r="R25" s="4">
        <v>10000</v>
      </c>
      <c r="S25" s="52" t="s">
        <v>217</v>
      </c>
      <c r="T25" s="52" t="s">
        <v>217</v>
      </c>
      <c r="U25" s="4">
        <v>105744</v>
      </c>
      <c r="V25" s="16">
        <v>47211</v>
      </c>
      <c r="W25" s="16">
        <v>13936</v>
      </c>
      <c r="X25" s="4">
        <v>14000</v>
      </c>
      <c r="Y25" s="16">
        <v>20597</v>
      </c>
      <c r="Z25" s="4">
        <v>95744</v>
      </c>
      <c r="AA25" s="17">
        <v>42.896057347670251</v>
      </c>
      <c r="AB25" s="52" t="s">
        <v>217</v>
      </c>
      <c r="AC25" s="4">
        <v>8136</v>
      </c>
      <c r="AD25" s="4">
        <v>828</v>
      </c>
      <c r="AE25" s="4">
        <v>3058</v>
      </c>
      <c r="AF25" s="52" t="s">
        <v>217</v>
      </c>
      <c r="AG25" s="4">
        <v>12022</v>
      </c>
      <c r="AH25" s="17">
        <v>5.3862007168458783</v>
      </c>
      <c r="AI25" s="53" t="s">
        <v>217</v>
      </c>
      <c r="AJ25" s="5">
        <v>1</v>
      </c>
      <c r="AK25" s="5">
        <v>1.5</v>
      </c>
      <c r="AL25" s="5">
        <v>2.5</v>
      </c>
      <c r="AM25" s="6">
        <v>1</v>
      </c>
      <c r="AN25" s="6">
        <v>15</v>
      </c>
      <c r="AO25" s="4" t="s">
        <v>210</v>
      </c>
      <c r="AP25" s="6">
        <v>41</v>
      </c>
      <c r="AQ25" s="6">
        <v>2204</v>
      </c>
      <c r="AR25" s="2">
        <v>10728</v>
      </c>
      <c r="AS25" s="49" t="s">
        <v>217</v>
      </c>
      <c r="AT25" s="19">
        <v>4</v>
      </c>
    </row>
    <row r="26" spans="1:46" ht="15.9" customHeight="1" x14ac:dyDescent="0.3">
      <c r="A26" s="18" t="s">
        <v>28</v>
      </c>
      <c r="B26" s="13" t="s">
        <v>29</v>
      </c>
      <c r="C26" s="2">
        <v>169</v>
      </c>
      <c r="D26" s="2">
        <v>3780</v>
      </c>
      <c r="E26" s="49" t="s">
        <v>217</v>
      </c>
      <c r="F26" s="2">
        <v>2732</v>
      </c>
      <c r="G26" s="2">
        <v>6512</v>
      </c>
      <c r="H26" s="14">
        <v>38.532544378698226</v>
      </c>
      <c r="I26" s="49" t="s">
        <v>217</v>
      </c>
      <c r="J26" s="2">
        <v>42</v>
      </c>
      <c r="K26" s="2">
        <v>212</v>
      </c>
      <c r="L26" s="2">
        <v>8658</v>
      </c>
      <c r="M26" s="15">
        <v>51.230769230769234</v>
      </c>
      <c r="N26" s="3">
        <v>0</v>
      </c>
      <c r="O26" s="3">
        <v>42</v>
      </c>
      <c r="P26" s="3">
        <v>49</v>
      </c>
      <c r="Q26" s="4">
        <v>500</v>
      </c>
      <c r="R26" s="4">
        <v>5500</v>
      </c>
      <c r="S26" s="4">
        <v>1300</v>
      </c>
      <c r="T26" s="4">
        <v>1457</v>
      </c>
      <c r="U26" s="4">
        <v>8757</v>
      </c>
      <c r="V26" s="55" t="s">
        <v>217</v>
      </c>
      <c r="W26" s="55" t="s">
        <v>217</v>
      </c>
      <c r="X26" s="4">
        <v>4200</v>
      </c>
      <c r="Y26" s="16">
        <v>3002</v>
      </c>
      <c r="Z26" s="4">
        <v>7202</v>
      </c>
      <c r="AA26" s="17">
        <v>42.615384615384613</v>
      </c>
      <c r="AB26" s="52" t="s">
        <v>217</v>
      </c>
      <c r="AC26" s="4">
        <v>3000</v>
      </c>
      <c r="AD26" s="4">
        <v>908</v>
      </c>
      <c r="AE26" s="4">
        <v>372</v>
      </c>
      <c r="AF26" s="52" t="s">
        <v>217</v>
      </c>
      <c r="AG26" s="4">
        <v>4280</v>
      </c>
      <c r="AH26" s="17">
        <v>25.325443786982248</v>
      </c>
      <c r="AI26" s="53" t="s">
        <v>217</v>
      </c>
      <c r="AJ26" s="53" t="s">
        <v>217</v>
      </c>
      <c r="AK26" s="53" t="s">
        <v>217</v>
      </c>
      <c r="AL26" s="5">
        <v>0</v>
      </c>
      <c r="AM26" s="6">
        <v>24</v>
      </c>
      <c r="AN26" s="6">
        <v>2200</v>
      </c>
      <c r="AO26" s="4" t="s">
        <v>208</v>
      </c>
      <c r="AP26" s="6">
        <v>15</v>
      </c>
      <c r="AQ26" s="6">
        <v>800</v>
      </c>
      <c r="AR26" s="2">
        <v>1500</v>
      </c>
      <c r="AS26" s="2">
        <v>500</v>
      </c>
      <c r="AT26" s="19">
        <v>1</v>
      </c>
    </row>
    <row r="27" spans="1:46" ht="15.9" customHeight="1" x14ac:dyDescent="0.3">
      <c r="A27" s="18" t="s">
        <v>30</v>
      </c>
      <c r="B27" s="13" t="s">
        <v>31</v>
      </c>
      <c r="C27" s="2">
        <v>285</v>
      </c>
      <c r="D27" s="2">
        <v>725</v>
      </c>
      <c r="E27" s="2">
        <v>684</v>
      </c>
      <c r="F27" s="2">
        <v>245</v>
      </c>
      <c r="G27" s="2">
        <v>1654</v>
      </c>
      <c r="H27" s="14">
        <v>5.8035087719298248</v>
      </c>
      <c r="I27" s="49" t="s">
        <v>217</v>
      </c>
      <c r="J27" s="2">
        <v>8</v>
      </c>
      <c r="K27" s="2">
        <v>395</v>
      </c>
      <c r="L27" s="2">
        <v>4388</v>
      </c>
      <c r="M27" s="15">
        <v>15.396491228070175</v>
      </c>
      <c r="N27" s="3">
        <v>150</v>
      </c>
      <c r="O27" s="3">
        <v>54</v>
      </c>
      <c r="P27" s="3">
        <v>16</v>
      </c>
      <c r="Q27" s="4">
        <v>5000</v>
      </c>
      <c r="R27" s="4">
        <v>10000</v>
      </c>
      <c r="S27" s="52" t="s">
        <v>217</v>
      </c>
      <c r="T27" s="52" t="s">
        <v>217</v>
      </c>
      <c r="U27" s="4">
        <v>15000</v>
      </c>
      <c r="V27" s="16">
        <v>6200</v>
      </c>
      <c r="W27" s="55" t="s">
        <v>217</v>
      </c>
      <c r="X27" s="4">
        <v>5623</v>
      </c>
      <c r="Y27" s="16">
        <v>3117</v>
      </c>
      <c r="Z27" s="4">
        <v>15000</v>
      </c>
      <c r="AA27" s="17">
        <v>52.631578947368418</v>
      </c>
      <c r="AB27" s="52" t="s">
        <v>217</v>
      </c>
      <c r="AC27" s="4">
        <v>3779</v>
      </c>
      <c r="AD27" s="4">
        <v>31917</v>
      </c>
      <c r="AE27" s="4">
        <v>577</v>
      </c>
      <c r="AF27" s="4">
        <v>359</v>
      </c>
      <c r="AG27" s="4">
        <v>36632</v>
      </c>
      <c r="AH27" s="17">
        <v>128.53333333333333</v>
      </c>
      <c r="AI27" s="53" t="s">
        <v>217</v>
      </c>
      <c r="AJ27" s="5">
        <v>0.25</v>
      </c>
      <c r="AK27" s="5">
        <v>0.1</v>
      </c>
      <c r="AL27" s="5">
        <v>0.35</v>
      </c>
      <c r="AM27" s="50" t="s">
        <v>217</v>
      </c>
      <c r="AN27" s="50" t="s">
        <v>217</v>
      </c>
      <c r="AO27" s="4" t="s">
        <v>209</v>
      </c>
      <c r="AP27" s="6">
        <v>10</v>
      </c>
      <c r="AQ27" s="6">
        <v>480</v>
      </c>
      <c r="AR27" s="2">
        <v>1206</v>
      </c>
      <c r="AS27" s="2">
        <v>8</v>
      </c>
      <c r="AT27" s="54" t="s">
        <v>217</v>
      </c>
    </row>
    <row r="28" spans="1:46" ht="15.9" customHeight="1" x14ac:dyDescent="0.3">
      <c r="A28" s="18" t="s">
        <v>139</v>
      </c>
      <c r="B28" s="13" t="s">
        <v>33</v>
      </c>
      <c r="C28" s="2">
        <v>72361</v>
      </c>
      <c r="D28" s="2">
        <v>392276</v>
      </c>
      <c r="E28" s="49" t="s">
        <v>217</v>
      </c>
      <c r="F28" s="2">
        <v>96077</v>
      </c>
      <c r="G28" s="2">
        <v>488353</v>
      </c>
      <c r="H28" s="14">
        <v>6.7488426085874984</v>
      </c>
      <c r="I28" s="2">
        <v>2328</v>
      </c>
      <c r="J28" s="2">
        <v>1863</v>
      </c>
      <c r="K28" s="2">
        <v>9744</v>
      </c>
      <c r="L28" s="2">
        <v>181175</v>
      </c>
      <c r="M28" s="15">
        <v>2.5037658407153023</v>
      </c>
      <c r="N28" s="3">
        <v>7296</v>
      </c>
      <c r="O28" s="3">
        <v>1864</v>
      </c>
      <c r="P28" s="3">
        <v>453</v>
      </c>
      <c r="Q28" s="4">
        <v>1696090</v>
      </c>
      <c r="R28" s="4">
        <v>37454</v>
      </c>
      <c r="S28" s="4">
        <v>25000</v>
      </c>
      <c r="T28" s="4">
        <v>12007</v>
      </c>
      <c r="U28" s="4">
        <v>1770551</v>
      </c>
      <c r="V28" s="4">
        <v>978872</v>
      </c>
      <c r="W28" s="4">
        <v>220928</v>
      </c>
      <c r="X28" s="4">
        <v>234233</v>
      </c>
      <c r="Y28" s="4">
        <v>294314</v>
      </c>
      <c r="Z28" s="4">
        <v>1728347</v>
      </c>
      <c r="AA28" s="17">
        <v>23.885062395489282</v>
      </c>
      <c r="AB28" s="4">
        <v>14229</v>
      </c>
      <c r="AC28" s="4">
        <v>171517</v>
      </c>
      <c r="AD28" s="52" t="s">
        <v>217</v>
      </c>
      <c r="AE28" s="4">
        <v>16570</v>
      </c>
      <c r="AF28" s="4">
        <v>14229</v>
      </c>
      <c r="AG28" s="4">
        <v>202316</v>
      </c>
      <c r="AH28" s="17">
        <v>2.7959259822279958</v>
      </c>
      <c r="AI28" s="5">
        <v>8</v>
      </c>
      <c r="AJ28" s="5">
        <v>8.9</v>
      </c>
      <c r="AK28" s="5">
        <v>20.5</v>
      </c>
      <c r="AL28" s="5">
        <v>29.4</v>
      </c>
      <c r="AM28" s="6">
        <v>63</v>
      </c>
      <c r="AN28" s="6">
        <v>1340</v>
      </c>
      <c r="AO28" s="4" t="s">
        <v>209</v>
      </c>
      <c r="AP28" s="6">
        <v>60</v>
      </c>
      <c r="AQ28" s="6">
        <v>3120</v>
      </c>
      <c r="AR28" s="2">
        <v>256568</v>
      </c>
      <c r="AS28" s="2">
        <v>59644</v>
      </c>
      <c r="AT28" s="19">
        <v>682</v>
      </c>
    </row>
    <row r="29" spans="1:46" ht="15.9" customHeight="1" x14ac:dyDescent="0.3">
      <c r="A29" s="18" t="s">
        <v>34</v>
      </c>
      <c r="B29" s="13" t="s">
        <v>35</v>
      </c>
      <c r="C29" s="2">
        <v>928</v>
      </c>
      <c r="D29" s="2">
        <v>426</v>
      </c>
      <c r="E29" s="2">
        <v>133</v>
      </c>
      <c r="F29" s="2">
        <v>78</v>
      </c>
      <c r="G29" s="2">
        <v>637</v>
      </c>
      <c r="H29" s="14">
        <v>0.68642241379310343</v>
      </c>
      <c r="I29" s="49" t="s">
        <v>217</v>
      </c>
      <c r="J29" s="2">
        <v>12</v>
      </c>
      <c r="K29" s="2">
        <v>112</v>
      </c>
      <c r="L29" s="2">
        <v>7600</v>
      </c>
      <c r="M29" s="15">
        <v>8.1896551724137936</v>
      </c>
      <c r="N29" s="51" t="s">
        <v>217</v>
      </c>
      <c r="O29" s="51" t="s">
        <v>217</v>
      </c>
      <c r="P29" s="3">
        <v>0</v>
      </c>
      <c r="Q29" s="4">
        <v>2950</v>
      </c>
      <c r="R29" s="4">
        <v>9450</v>
      </c>
      <c r="S29" s="52" t="s">
        <v>217</v>
      </c>
      <c r="T29" s="52" t="s">
        <v>217</v>
      </c>
      <c r="U29" s="4">
        <v>12400</v>
      </c>
      <c r="V29" s="16">
        <v>5099</v>
      </c>
      <c r="W29" s="16">
        <v>790</v>
      </c>
      <c r="X29" s="4">
        <v>877</v>
      </c>
      <c r="Y29" s="16">
        <v>944</v>
      </c>
      <c r="Z29" s="4">
        <v>7710</v>
      </c>
      <c r="AA29" s="17">
        <v>8.3081896551724146</v>
      </c>
      <c r="AB29" s="52" t="s">
        <v>217</v>
      </c>
      <c r="AC29" s="4">
        <v>877</v>
      </c>
      <c r="AD29" s="4">
        <v>118</v>
      </c>
      <c r="AE29" s="52" t="s">
        <v>217</v>
      </c>
      <c r="AF29" s="52" t="s">
        <v>217</v>
      </c>
      <c r="AG29" s="4">
        <v>995</v>
      </c>
      <c r="AH29" s="17">
        <v>1.072198275862069</v>
      </c>
      <c r="AI29" s="53" t="s">
        <v>217</v>
      </c>
      <c r="AJ29" s="5">
        <v>0.25</v>
      </c>
      <c r="AK29" s="53" t="s">
        <v>217</v>
      </c>
      <c r="AL29" s="5">
        <v>0.25</v>
      </c>
      <c r="AM29" s="6">
        <v>5</v>
      </c>
      <c r="AN29" s="6">
        <v>120</v>
      </c>
      <c r="AO29" s="4" t="s">
        <v>208</v>
      </c>
      <c r="AP29" s="6">
        <v>10</v>
      </c>
      <c r="AQ29" s="6">
        <v>480</v>
      </c>
      <c r="AR29" s="2">
        <v>1056</v>
      </c>
      <c r="AS29" s="2">
        <v>60</v>
      </c>
      <c r="AT29" s="54" t="s">
        <v>217</v>
      </c>
    </row>
    <row r="30" spans="1:46" ht="15.9" customHeight="1" x14ac:dyDescent="0.3">
      <c r="A30" s="18" t="s">
        <v>169</v>
      </c>
      <c r="B30" s="13" t="s">
        <v>200</v>
      </c>
      <c r="C30" s="2">
        <v>520</v>
      </c>
      <c r="D30" s="2">
        <v>91</v>
      </c>
      <c r="E30" s="49" t="s">
        <v>217</v>
      </c>
      <c r="F30" s="49" t="s">
        <v>217</v>
      </c>
      <c r="G30" s="2">
        <v>91</v>
      </c>
      <c r="H30" s="14">
        <v>0.17499999999999999</v>
      </c>
      <c r="I30" s="2">
        <v>24</v>
      </c>
      <c r="J30" s="2">
        <v>91</v>
      </c>
      <c r="K30" s="2">
        <v>12</v>
      </c>
      <c r="L30" s="2">
        <v>2295</v>
      </c>
      <c r="M30" s="15">
        <v>4.4134615384615383</v>
      </c>
      <c r="N30" s="51" t="s">
        <v>217</v>
      </c>
      <c r="O30" s="51" t="s">
        <v>217</v>
      </c>
      <c r="P30" s="3">
        <v>8</v>
      </c>
      <c r="Q30" s="4">
        <v>5000</v>
      </c>
      <c r="R30" s="4">
        <v>7711</v>
      </c>
      <c r="S30" s="52" t="s">
        <v>217</v>
      </c>
      <c r="T30" s="52" t="s">
        <v>217</v>
      </c>
      <c r="U30" s="4">
        <v>12711</v>
      </c>
      <c r="V30" s="16">
        <v>9000</v>
      </c>
      <c r="W30" s="16">
        <v>40</v>
      </c>
      <c r="X30" s="4">
        <v>880</v>
      </c>
      <c r="Y30" s="16">
        <v>2922</v>
      </c>
      <c r="Z30" s="4">
        <v>12842</v>
      </c>
      <c r="AA30" s="17">
        <v>24.696153846153845</v>
      </c>
      <c r="AB30" s="52" t="s">
        <v>217</v>
      </c>
      <c r="AC30" s="4">
        <v>762</v>
      </c>
      <c r="AD30" s="4">
        <v>972</v>
      </c>
      <c r="AE30" s="52" t="s">
        <v>217</v>
      </c>
      <c r="AF30" s="52" t="s">
        <v>217</v>
      </c>
      <c r="AG30" s="4">
        <v>1734</v>
      </c>
      <c r="AH30" s="17">
        <v>3.3346153846153848</v>
      </c>
      <c r="AI30" s="53" t="s">
        <v>217</v>
      </c>
      <c r="AJ30" s="5">
        <v>0.5</v>
      </c>
      <c r="AK30" s="53" t="s">
        <v>217</v>
      </c>
      <c r="AL30" s="5">
        <v>0.5</v>
      </c>
      <c r="AM30" s="50" t="s">
        <v>217</v>
      </c>
      <c r="AN30" s="50" t="s">
        <v>217</v>
      </c>
      <c r="AO30" s="4" t="s">
        <v>209</v>
      </c>
      <c r="AP30" s="6">
        <v>20</v>
      </c>
      <c r="AQ30" s="6">
        <v>960</v>
      </c>
      <c r="AR30" s="2">
        <v>202</v>
      </c>
      <c r="AS30" s="49" t="s">
        <v>217</v>
      </c>
      <c r="AT30" s="19">
        <v>4</v>
      </c>
    </row>
    <row r="31" spans="1:46" ht="15.9" customHeight="1" x14ac:dyDescent="0.3">
      <c r="A31" s="18" t="s">
        <v>36</v>
      </c>
      <c r="B31" s="13" t="s">
        <v>37</v>
      </c>
      <c r="C31" s="2">
        <v>1500</v>
      </c>
      <c r="D31" s="2">
        <v>4234</v>
      </c>
      <c r="E31" s="2">
        <v>3967</v>
      </c>
      <c r="F31" s="2">
        <v>1711</v>
      </c>
      <c r="G31" s="2">
        <v>9912</v>
      </c>
      <c r="H31" s="14">
        <v>6.6079999999999997</v>
      </c>
      <c r="I31" s="49" t="s">
        <v>217</v>
      </c>
      <c r="J31" s="2">
        <v>10</v>
      </c>
      <c r="K31" s="2">
        <v>675</v>
      </c>
      <c r="L31" s="2">
        <v>14858</v>
      </c>
      <c r="M31" s="15">
        <v>9.9053333333333331</v>
      </c>
      <c r="N31" s="3">
        <v>82</v>
      </c>
      <c r="O31" s="3">
        <v>137</v>
      </c>
      <c r="P31" s="3">
        <v>48</v>
      </c>
      <c r="Q31" s="52" t="s">
        <v>217</v>
      </c>
      <c r="R31" s="4">
        <v>10000</v>
      </c>
      <c r="S31" s="4">
        <v>12330</v>
      </c>
      <c r="T31" s="4">
        <v>15129</v>
      </c>
      <c r="U31" s="4">
        <v>37459</v>
      </c>
      <c r="V31" s="16">
        <v>11770</v>
      </c>
      <c r="W31" s="16">
        <v>1897</v>
      </c>
      <c r="X31" s="4">
        <v>8242</v>
      </c>
      <c r="Y31" s="16">
        <v>14427</v>
      </c>
      <c r="Z31" s="4">
        <v>36336</v>
      </c>
      <c r="AA31" s="17">
        <v>24.224</v>
      </c>
      <c r="AB31" s="52" t="s">
        <v>217</v>
      </c>
      <c r="AC31" s="4">
        <v>6283</v>
      </c>
      <c r="AD31" s="4">
        <v>426</v>
      </c>
      <c r="AE31" s="4">
        <v>987</v>
      </c>
      <c r="AF31" s="52" t="s">
        <v>217</v>
      </c>
      <c r="AG31" s="4">
        <v>7696</v>
      </c>
      <c r="AH31" s="17">
        <v>5.1306666666666665</v>
      </c>
      <c r="AI31" s="53" t="s">
        <v>217</v>
      </c>
      <c r="AJ31" s="5">
        <v>0.5</v>
      </c>
      <c r="AK31" s="5">
        <v>0.25</v>
      </c>
      <c r="AL31" s="5">
        <v>0.75</v>
      </c>
      <c r="AM31" s="6">
        <v>6</v>
      </c>
      <c r="AN31" s="6">
        <v>695</v>
      </c>
      <c r="AO31" s="4" t="s">
        <v>208</v>
      </c>
      <c r="AP31" s="6">
        <v>30</v>
      </c>
      <c r="AQ31" s="6">
        <v>1560</v>
      </c>
      <c r="AR31" s="2">
        <v>2600</v>
      </c>
      <c r="AS31" s="2">
        <v>520</v>
      </c>
      <c r="AT31" s="19">
        <v>2</v>
      </c>
    </row>
    <row r="32" spans="1:46" ht="15.9" customHeight="1" x14ac:dyDescent="0.3">
      <c r="A32" s="18" t="s">
        <v>38</v>
      </c>
      <c r="B32" s="13" t="s">
        <v>39</v>
      </c>
      <c r="C32" s="2">
        <v>225</v>
      </c>
      <c r="D32" s="2">
        <v>717</v>
      </c>
      <c r="E32" s="2">
        <v>1433</v>
      </c>
      <c r="F32" s="2">
        <v>232</v>
      </c>
      <c r="G32" s="2">
        <v>2382</v>
      </c>
      <c r="H32" s="14">
        <v>10.586666666666666</v>
      </c>
      <c r="I32" s="49" t="s">
        <v>217</v>
      </c>
      <c r="J32" s="2">
        <v>215</v>
      </c>
      <c r="K32" s="2">
        <v>650</v>
      </c>
      <c r="L32" s="2">
        <v>5700</v>
      </c>
      <c r="M32" s="15">
        <v>25.333333333333332</v>
      </c>
      <c r="N32" s="3">
        <v>24</v>
      </c>
      <c r="O32" s="3">
        <v>20</v>
      </c>
      <c r="P32" s="3">
        <v>41</v>
      </c>
      <c r="Q32" s="4">
        <v>3200</v>
      </c>
      <c r="R32" s="4">
        <v>7500</v>
      </c>
      <c r="S32" s="52" t="s">
        <v>217</v>
      </c>
      <c r="T32" s="4">
        <v>809</v>
      </c>
      <c r="U32" s="4">
        <v>11509</v>
      </c>
      <c r="V32" s="55" t="s">
        <v>217</v>
      </c>
      <c r="W32" s="55" t="s">
        <v>217</v>
      </c>
      <c r="X32" s="4">
        <v>3543</v>
      </c>
      <c r="Y32" s="16">
        <v>7966</v>
      </c>
      <c r="Z32" s="4">
        <v>11509</v>
      </c>
      <c r="AA32" s="17">
        <v>51.151111111111113</v>
      </c>
      <c r="AB32" s="52" t="s">
        <v>217</v>
      </c>
      <c r="AC32" s="4">
        <v>3026</v>
      </c>
      <c r="AD32" s="4">
        <v>1431</v>
      </c>
      <c r="AE32" s="4">
        <v>91</v>
      </c>
      <c r="AF32" s="52" t="s">
        <v>217</v>
      </c>
      <c r="AG32" s="4">
        <v>4548</v>
      </c>
      <c r="AH32" s="17">
        <v>20.213333333333335</v>
      </c>
      <c r="AI32" s="53" t="s">
        <v>217</v>
      </c>
      <c r="AJ32" s="5">
        <v>0.25</v>
      </c>
      <c r="AK32" s="53" t="s">
        <v>217</v>
      </c>
      <c r="AL32" s="5">
        <v>0.25</v>
      </c>
      <c r="AM32" s="6">
        <v>17</v>
      </c>
      <c r="AN32" s="6">
        <v>1325</v>
      </c>
      <c r="AO32" s="4" t="s">
        <v>208</v>
      </c>
      <c r="AP32" s="6">
        <v>12</v>
      </c>
      <c r="AQ32" s="6">
        <v>600</v>
      </c>
      <c r="AR32" s="2">
        <v>1458</v>
      </c>
      <c r="AS32" s="2">
        <v>99</v>
      </c>
      <c r="AT32" s="19">
        <v>4</v>
      </c>
    </row>
    <row r="33" spans="1:46" ht="15.9" customHeight="1" x14ac:dyDescent="0.3">
      <c r="A33" s="18" t="s">
        <v>40</v>
      </c>
      <c r="B33" s="13" t="s">
        <v>41</v>
      </c>
      <c r="C33" s="2">
        <v>2058</v>
      </c>
      <c r="D33" s="2">
        <v>12293</v>
      </c>
      <c r="E33" s="2">
        <v>15609</v>
      </c>
      <c r="F33" s="2">
        <v>8037</v>
      </c>
      <c r="G33" s="2">
        <v>35939</v>
      </c>
      <c r="H33" s="14">
        <v>17.463070942662778</v>
      </c>
      <c r="I33" s="2">
        <v>188</v>
      </c>
      <c r="J33" s="2">
        <v>1072</v>
      </c>
      <c r="K33" s="2">
        <v>1361</v>
      </c>
      <c r="L33" s="2">
        <v>13775</v>
      </c>
      <c r="M33" s="15">
        <v>6.6933916423712345</v>
      </c>
      <c r="N33" s="3">
        <v>559</v>
      </c>
      <c r="O33" s="3">
        <v>1016</v>
      </c>
      <c r="P33" s="3">
        <v>71</v>
      </c>
      <c r="Q33" s="4">
        <v>77814</v>
      </c>
      <c r="R33" s="4">
        <v>10000</v>
      </c>
      <c r="S33" s="52" t="s">
        <v>217</v>
      </c>
      <c r="T33" s="4">
        <v>6984</v>
      </c>
      <c r="U33" s="4">
        <v>94798</v>
      </c>
      <c r="V33" s="4">
        <v>46294</v>
      </c>
      <c r="W33" s="4">
        <v>15319</v>
      </c>
      <c r="X33" s="4">
        <v>12852</v>
      </c>
      <c r="Y33" s="4">
        <v>16379</v>
      </c>
      <c r="Z33" s="4">
        <v>90844</v>
      </c>
      <c r="AA33" s="17">
        <v>44.141885325558796</v>
      </c>
      <c r="AB33" s="52" t="s">
        <v>217</v>
      </c>
      <c r="AC33" s="4">
        <v>10293</v>
      </c>
      <c r="AD33" s="4">
        <v>1646</v>
      </c>
      <c r="AE33" s="4">
        <v>1128</v>
      </c>
      <c r="AF33" s="52" t="s">
        <v>217</v>
      </c>
      <c r="AG33" s="4">
        <v>13067</v>
      </c>
      <c r="AH33" s="17">
        <v>6.3493683187560741</v>
      </c>
      <c r="AI33" s="53" t="s">
        <v>217</v>
      </c>
      <c r="AJ33" s="5">
        <v>1</v>
      </c>
      <c r="AK33" s="5">
        <v>0.95</v>
      </c>
      <c r="AL33" s="5">
        <v>1.95</v>
      </c>
      <c r="AM33" s="6">
        <v>54</v>
      </c>
      <c r="AN33" s="6">
        <v>734</v>
      </c>
      <c r="AO33" s="4" t="s">
        <v>209</v>
      </c>
      <c r="AP33" s="6">
        <v>46</v>
      </c>
      <c r="AQ33" s="6">
        <v>2307</v>
      </c>
      <c r="AR33" s="2">
        <v>31200</v>
      </c>
      <c r="AS33" s="2">
        <v>1820</v>
      </c>
      <c r="AT33" s="19">
        <v>113</v>
      </c>
    </row>
    <row r="34" spans="1:46" ht="15.9" customHeight="1" x14ac:dyDescent="0.3">
      <c r="A34" s="18" t="s">
        <v>42</v>
      </c>
      <c r="B34" s="13" t="s">
        <v>43</v>
      </c>
      <c r="C34" s="2">
        <v>868</v>
      </c>
      <c r="D34" s="2">
        <v>8229</v>
      </c>
      <c r="E34" s="2">
        <v>14386</v>
      </c>
      <c r="F34" s="2">
        <v>1139</v>
      </c>
      <c r="G34" s="2">
        <v>23754</v>
      </c>
      <c r="H34" s="14">
        <v>27.366359447004609</v>
      </c>
      <c r="I34" s="2">
        <v>27</v>
      </c>
      <c r="J34" s="2">
        <v>150</v>
      </c>
      <c r="K34" s="2">
        <v>780</v>
      </c>
      <c r="L34" s="2">
        <v>16969</v>
      </c>
      <c r="M34" s="15">
        <v>19.549539170506911</v>
      </c>
      <c r="N34" s="3">
        <v>754</v>
      </c>
      <c r="O34" s="3">
        <v>189</v>
      </c>
      <c r="P34" s="3">
        <v>15</v>
      </c>
      <c r="Q34" s="4">
        <v>29187</v>
      </c>
      <c r="R34" s="4">
        <v>23184</v>
      </c>
      <c r="S34" s="52" t="s">
        <v>217</v>
      </c>
      <c r="T34" s="4">
        <v>4726</v>
      </c>
      <c r="U34" s="4">
        <v>57097</v>
      </c>
      <c r="V34" s="16">
        <v>29974</v>
      </c>
      <c r="W34" s="16">
        <v>8018</v>
      </c>
      <c r="X34" s="4">
        <v>13730</v>
      </c>
      <c r="Y34" s="16">
        <v>4375</v>
      </c>
      <c r="Z34" s="4">
        <v>56097</v>
      </c>
      <c r="AA34" s="17">
        <v>64.627880184331801</v>
      </c>
      <c r="AB34" s="52" t="s">
        <v>217</v>
      </c>
      <c r="AC34" s="4">
        <v>9641</v>
      </c>
      <c r="AD34" s="4">
        <v>38</v>
      </c>
      <c r="AE34" s="4">
        <v>1531</v>
      </c>
      <c r="AF34" s="4">
        <v>912</v>
      </c>
      <c r="AG34" s="4">
        <v>12122</v>
      </c>
      <c r="AH34" s="17">
        <v>13.965437788018432</v>
      </c>
      <c r="AI34" s="53" t="s">
        <v>217</v>
      </c>
      <c r="AJ34" s="5">
        <v>1.5</v>
      </c>
      <c r="AK34" s="53" t="s">
        <v>217</v>
      </c>
      <c r="AL34" s="5">
        <v>1.5</v>
      </c>
      <c r="AM34" s="6">
        <v>5</v>
      </c>
      <c r="AN34" s="6">
        <v>700</v>
      </c>
      <c r="AO34" s="4" t="s">
        <v>208</v>
      </c>
      <c r="AP34" s="6">
        <v>50</v>
      </c>
      <c r="AQ34" s="6">
        <v>2400</v>
      </c>
      <c r="AR34" s="2">
        <v>15840</v>
      </c>
      <c r="AS34" s="2">
        <v>1920</v>
      </c>
      <c r="AT34" s="19">
        <v>58</v>
      </c>
    </row>
    <row r="35" spans="1:46" ht="15.9" customHeight="1" x14ac:dyDescent="0.3">
      <c r="A35" s="18" t="s">
        <v>44</v>
      </c>
      <c r="B35" s="13" t="s">
        <v>45</v>
      </c>
      <c r="C35" s="2">
        <v>160</v>
      </c>
      <c r="D35" s="2">
        <v>3750</v>
      </c>
      <c r="E35" s="2">
        <v>4500</v>
      </c>
      <c r="F35" s="2">
        <v>1745</v>
      </c>
      <c r="G35" s="2">
        <v>9995</v>
      </c>
      <c r="H35" s="14">
        <v>62.46875</v>
      </c>
      <c r="I35" s="49" t="s">
        <v>217</v>
      </c>
      <c r="J35" s="2">
        <v>56</v>
      </c>
      <c r="K35" s="2">
        <v>1430</v>
      </c>
      <c r="L35" s="2">
        <v>8670</v>
      </c>
      <c r="M35" s="15">
        <v>54.1875</v>
      </c>
      <c r="N35" s="3">
        <v>244</v>
      </c>
      <c r="O35" s="3">
        <v>3</v>
      </c>
      <c r="P35" s="3">
        <v>4</v>
      </c>
      <c r="Q35" s="4">
        <v>3448</v>
      </c>
      <c r="R35" s="4">
        <v>8900</v>
      </c>
      <c r="S35" s="52" t="s">
        <v>217</v>
      </c>
      <c r="T35" s="4">
        <v>1051</v>
      </c>
      <c r="U35" s="4">
        <v>13399</v>
      </c>
      <c r="V35" s="16">
        <v>1800</v>
      </c>
      <c r="W35" s="55" t="s">
        <v>217</v>
      </c>
      <c r="X35" s="4">
        <v>6034</v>
      </c>
      <c r="Y35" s="16">
        <v>5565</v>
      </c>
      <c r="Z35" s="4">
        <v>13399</v>
      </c>
      <c r="AA35" s="17">
        <v>83.743750000000006</v>
      </c>
      <c r="AB35" s="52" t="s">
        <v>217</v>
      </c>
      <c r="AC35" s="4">
        <v>5496</v>
      </c>
      <c r="AD35" s="4">
        <v>5066</v>
      </c>
      <c r="AE35" s="4">
        <v>500</v>
      </c>
      <c r="AF35" s="52" t="s">
        <v>217</v>
      </c>
      <c r="AG35" s="4">
        <v>11062</v>
      </c>
      <c r="AH35" s="17">
        <v>69.137500000000003</v>
      </c>
      <c r="AI35" s="53" t="s">
        <v>217</v>
      </c>
      <c r="AJ35" s="5">
        <v>0.38</v>
      </c>
      <c r="AK35" s="53" t="s">
        <v>217</v>
      </c>
      <c r="AL35" s="5">
        <v>0.38</v>
      </c>
      <c r="AM35" s="6">
        <v>10</v>
      </c>
      <c r="AN35" s="6">
        <v>1186</v>
      </c>
      <c r="AO35" s="4" t="s">
        <v>208</v>
      </c>
      <c r="AP35" s="6">
        <v>15</v>
      </c>
      <c r="AQ35" s="6">
        <v>780</v>
      </c>
      <c r="AR35" s="2">
        <v>5720</v>
      </c>
      <c r="AS35" s="2">
        <v>3200</v>
      </c>
      <c r="AT35" s="19">
        <v>8</v>
      </c>
    </row>
    <row r="36" spans="1:46" ht="15.9" customHeight="1" x14ac:dyDescent="0.3">
      <c r="A36" s="18" t="s">
        <v>46</v>
      </c>
      <c r="B36" s="13" t="s">
        <v>47</v>
      </c>
      <c r="C36" s="2">
        <v>11341</v>
      </c>
      <c r="D36" s="2">
        <v>59143</v>
      </c>
      <c r="E36" s="49" t="s">
        <v>217</v>
      </c>
      <c r="F36" s="2">
        <v>9001</v>
      </c>
      <c r="G36" s="2">
        <v>68144</v>
      </c>
      <c r="H36" s="14">
        <v>6.0086412132968876</v>
      </c>
      <c r="I36" s="2">
        <v>159</v>
      </c>
      <c r="J36" s="2">
        <v>864</v>
      </c>
      <c r="K36" s="2">
        <v>2323</v>
      </c>
      <c r="L36" s="2">
        <v>23221</v>
      </c>
      <c r="M36" s="15">
        <v>2.0475266731328805</v>
      </c>
      <c r="N36" s="3">
        <v>256</v>
      </c>
      <c r="O36" s="3">
        <v>313</v>
      </c>
      <c r="P36" s="3">
        <v>119</v>
      </c>
      <c r="Q36" s="4">
        <v>246441</v>
      </c>
      <c r="R36" s="4">
        <v>10000</v>
      </c>
      <c r="S36" s="52" t="s">
        <v>217</v>
      </c>
      <c r="T36" s="4">
        <v>12079</v>
      </c>
      <c r="U36" s="4">
        <v>268520</v>
      </c>
      <c r="V36" s="4">
        <v>121910</v>
      </c>
      <c r="W36" s="4">
        <v>52729</v>
      </c>
      <c r="X36" s="4">
        <v>37751</v>
      </c>
      <c r="Y36" s="4">
        <v>56130</v>
      </c>
      <c r="Z36" s="4">
        <v>268520</v>
      </c>
      <c r="AA36" s="17">
        <v>23.676924433471473</v>
      </c>
      <c r="AB36" s="52" t="s">
        <v>217</v>
      </c>
      <c r="AC36" s="4">
        <v>27148</v>
      </c>
      <c r="AD36" s="4">
        <v>223</v>
      </c>
      <c r="AE36" s="4">
        <v>5131</v>
      </c>
      <c r="AF36" s="4">
        <v>406</v>
      </c>
      <c r="AG36" s="4">
        <v>32908</v>
      </c>
      <c r="AH36" s="17">
        <v>2.9016841548364343</v>
      </c>
      <c r="AI36" s="53" t="s">
        <v>217</v>
      </c>
      <c r="AJ36" s="5">
        <v>1</v>
      </c>
      <c r="AK36" s="5">
        <v>3.75</v>
      </c>
      <c r="AL36" s="5">
        <v>4.75</v>
      </c>
      <c r="AM36" s="6">
        <v>4</v>
      </c>
      <c r="AN36" s="6">
        <v>226</v>
      </c>
      <c r="AO36" s="4" t="s">
        <v>209</v>
      </c>
      <c r="AP36" s="6">
        <v>52</v>
      </c>
      <c r="AQ36" s="6">
        <v>2564</v>
      </c>
      <c r="AR36" s="2">
        <v>37822</v>
      </c>
      <c r="AS36" s="49" t="s">
        <v>217</v>
      </c>
      <c r="AT36" s="19">
        <v>1</v>
      </c>
    </row>
    <row r="37" spans="1:46" ht="15.9" customHeight="1" x14ac:dyDescent="0.3">
      <c r="A37" s="18" t="s">
        <v>48</v>
      </c>
      <c r="B37" s="13" t="s">
        <v>49</v>
      </c>
      <c r="C37" s="2">
        <v>253</v>
      </c>
      <c r="D37" s="2">
        <v>396</v>
      </c>
      <c r="E37" s="2">
        <v>361</v>
      </c>
      <c r="F37" s="2">
        <v>764</v>
      </c>
      <c r="G37" s="2">
        <v>1521</v>
      </c>
      <c r="H37" s="14">
        <v>6.0118577075098818</v>
      </c>
      <c r="I37" s="49" t="s">
        <v>217</v>
      </c>
      <c r="J37" s="2">
        <v>6</v>
      </c>
      <c r="K37" s="2">
        <v>454</v>
      </c>
      <c r="L37" s="2">
        <v>3554</v>
      </c>
      <c r="M37" s="15">
        <v>14.047430830039525</v>
      </c>
      <c r="N37" s="3">
        <v>10</v>
      </c>
      <c r="O37" s="51" t="s">
        <v>217</v>
      </c>
      <c r="P37" s="3">
        <v>9</v>
      </c>
      <c r="Q37" s="52" t="s">
        <v>217</v>
      </c>
      <c r="R37" s="4">
        <v>5300</v>
      </c>
      <c r="S37" s="52" t="s">
        <v>217</v>
      </c>
      <c r="T37" s="4">
        <v>349</v>
      </c>
      <c r="U37" s="4">
        <v>5649</v>
      </c>
      <c r="V37" s="55" t="s">
        <v>217</v>
      </c>
      <c r="W37" s="55" t="s">
        <v>217</v>
      </c>
      <c r="X37" s="4">
        <v>1177</v>
      </c>
      <c r="Y37" s="16">
        <v>4472</v>
      </c>
      <c r="Z37" s="4">
        <v>5649</v>
      </c>
      <c r="AA37" s="17">
        <v>22.328063241106719</v>
      </c>
      <c r="AB37" s="52" t="s">
        <v>217</v>
      </c>
      <c r="AC37" s="4">
        <v>954</v>
      </c>
      <c r="AD37" s="4">
        <v>828</v>
      </c>
      <c r="AE37" s="52" t="s">
        <v>217</v>
      </c>
      <c r="AF37" s="52" t="s">
        <v>217</v>
      </c>
      <c r="AG37" s="4">
        <v>1782</v>
      </c>
      <c r="AH37" s="17">
        <v>7.0434782608695654</v>
      </c>
      <c r="AI37" s="53" t="s">
        <v>217</v>
      </c>
      <c r="AJ37" s="53" t="s">
        <v>217</v>
      </c>
      <c r="AK37" s="53" t="s">
        <v>217</v>
      </c>
      <c r="AL37" s="53" t="s">
        <v>217</v>
      </c>
      <c r="AM37" s="6">
        <v>6</v>
      </c>
      <c r="AN37" s="6">
        <v>936</v>
      </c>
      <c r="AO37" s="4" t="s">
        <v>208</v>
      </c>
      <c r="AP37" s="6">
        <v>10</v>
      </c>
      <c r="AQ37" s="6">
        <v>936</v>
      </c>
      <c r="AR37" s="2">
        <v>1456</v>
      </c>
      <c r="AS37" s="2">
        <v>100</v>
      </c>
      <c r="AT37" s="19">
        <v>5</v>
      </c>
    </row>
    <row r="38" spans="1:46" ht="15.9" customHeight="1" x14ac:dyDescent="0.3">
      <c r="A38" s="18" t="s">
        <v>201</v>
      </c>
      <c r="B38" s="13" t="s">
        <v>202</v>
      </c>
      <c r="C38" s="2">
        <v>100</v>
      </c>
      <c r="D38" s="2">
        <v>780</v>
      </c>
      <c r="E38" s="2">
        <v>1560</v>
      </c>
      <c r="F38" s="2">
        <v>208</v>
      </c>
      <c r="G38" s="2">
        <v>2548</v>
      </c>
      <c r="H38" s="14">
        <v>25.48</v>
      </c>
      <c r="I38" s="2">
        <v>1</v>
      </c>
      <c r="J38" s="2">
        <v>1</v>
      </c>
      <c r="K38" s="2">
        <v>220</v>
      </c>
      <c r="L38" s="2">
        <v>2625</v>
      </c>
      <c r="M38" s="15">
        <v>26.25</v>
      </c>
      <c r="N38" s="51" t="s">
        <v>217</v>
      </c>
      <c r="O38" s="3">
        <v>21</v>
      </c>
      <c r="P38" s="3">
        <v>30</v>
      </c>
      <c r="Q38" s="52" t="s">
        <v>217</v>
      </c>
      <c r="R38" s="4">
        <v>5000</v>
      </c>
      <c r="S38" s="52" t="s">
        <v>217</v>
      </c>
      <c r="T38" s="52" t="s">
        <v>217</v>
      </c>
      <c r="U38" s="4">
        <v>5000</v>
      </c>
      <c r="V38" s="55" t="s">
        <v>217</v>
      </c>
      <c r="W38" s="55" t="s">
        <v>217</v>
      </c>
      <c r="X38" s="4">
        <v>3985</v>
      </c>
      <c r="Y38" s="16">
        <v>654</v>
      </c>
      <c r="Z38" s="4">
        <v>4639</v>
      </c>
      <c r="AA38" s="17">
        <v>46.39</v>
      </c>
      <c r="AB38" s="52" t="s">
        <v>217</v>
      </c>
      <c r="AC38" s="4">
        <v>2873</v>
      </c>
      <c r="AD38" s="4">
        <v>15500</v>
      </c>
      <c r="AE38" s="4">
        <v>284</v>
      </c>
      <c r="AF38" s="52" t="s">
        <v>217</v>
      </c>
      <c r="AG38" s="4">
        <v>18657</v>
      </c>
      <c r="AH38" s="17">
        <v>186.57</v>
      </c>
      <c r="AI38" s="53" t="s">
        <v>217</v>
      </c>
      <c r="AJ38" s="53" t="s">
        <v>217</v>
      </c>
      <c r="AK38" s="53" t="s">
        <v>217</v>
      </c>
      <c r="AL38" s="53" t="s">
        <v>217</v>
      </c>
      <c r="AM38" s="6">
        <v>4</v>
      </c>
      <c r="AN38" s="6">
        <v>576</v>
      </c>
      <c r="AO38" s="4" t="s">
        <v>208</v>
      </c>
      <c r="AP38" s="6">
        <v>12</v>
      </c>
      <c r="AQ38" s="6">
        <v>600</v>
      </c>
      <c r="AR38" s="2">
        <v>500</v>
      </c>
      <c r="AS38" s="2">
        <v>110</v>
      </c>
      <c r="AT38" s="19">
        <v>3</v>
      </c>
    </row>
    <row r="39" spans="1:46" ht="15.9" customHeight="1" x14ac:dyDescent="0.3">
      <c r="A39" s="18" t="s">
        <v>50</v>
      </c>
      <c r="B39" s="13" t="s">
        <v>51</v>
      </c>
      <c r="C39" s="2">
        <v>29946</v>
      </c>
      <c r="D39" s="2">
        <v>127833</v>
      </c>
      <c r="E39" s="2">
        <v>99669</v>
      </c>
      <c r="F39" s="2">
        <v>8001</v>
      </c>
      <c r="G39" s="2">
        <v>235503</v>
      </c>
      <c r="H39" s="14">
        <v>7.8642556601883387</v>
      </c>
      <c r="I39" s="2">
        <v>1263</v>
      </c>
      <c r="J39" s="2">
        <v>1441</v>
      </c>
      <c r="K39" s="2">
        <v>4050</v>
      </c>
      <c r="L39" s="2">
        <v>124982</v>
      </c>
      <c r="M39" s="15">
        <v>4.1735791090629801</v>
      </c>
      <c r="N39" s="3">
        <v>4890</v>
      </c>
      <c r="O39" s="3">
        <v>633</v>
      </c>
      <c r="P39" s="3">
        <v>282</v>
      </c>
      <c r="Q39" s="4">
        <v>1092243</v>
      </c>
      <c r="R39" s="4">
        <v>35025</v>
      </c>
      <c r="S39" s="4">
        <v>4800</v>
      </c>
      <c r="T39" s="4">
        <v>14500</v>
      </c>
      <c r="U39" s="4">
        <v>1146568</v>
      </c>
      <c r="V39" s="4">
        <v>475161</v>
      </c>
      <c r="W39" s="4">
        <v>198563</v>
      </c>
      <c r="X39" s="4">
        <v>113588</v>
      </c>
      <c r="Y39" s="4">
        <v>329141</v>
      </c>
      <c r="Z39" s="4">
        <v>1116453</v>
      </c>
      <c r="AA39" s="17">
        <v>37.282207974353838</v>
      </c>
      <c r="AB39" s="4">
        <v>28000</v>
      </c>
      <c r="AC39" s="4">
        <v>79488</v>
      </c>
      <c r="AD39" s="4">
        <v>1000</v>
      </c>
      <c r="AE39" s="4">
        <v>13000</v>
      </c>
      <c r="AF39" s="4">
        <v>5600</v>
      </c>
      <c r="AG39" s="4">
        <v>99088</v>
      </c>
      <c r="AH39" s="17">
        <v>3.308889334134776</v>
      </c>
      <c r="AI39" s="5">
        <v>3.75</v>
      </c>
      <c r="AJ39" s="5">
        <v>4.66</v>
      </c>
      <c r="AK39" s="5">
        <v>11.85</v>
      </c>
      <c r="AL39" s="5">
        <v>16.509999999999998</v>
      </c>
      <c r="AM39" s="6">
        <v>134</v>
      </c>
      <c r="AN39" s="6">
        <v>1533</v>
      </c>
      <c r="AO39" s="4" t="s">
        <v>210</v>
      </c>
      <c r="AP39" s="6">
        <v>58</v>
      </c>
      <c r="AQ39" s="6">
        <v>6819</v>
      </c>
      <c r="AR39" s="2">
        <v>265890</v>
      </c>
      <c r="AS39" s="2">
        <v>52890</v>
      </c>
      <c r="AT39" s="19">
        <v>385</v>
      </c>
    </row>
    <row r="40" spans="1:46" ht="15.9" customHeight="1" x14ac:dyDescent="0.3">
      <c r="A40" s="18" t="s">
        <v>52</v>
      </c>
      <c r="B40" s="13" t="s">
        <v>53</v>
      </c>
      <c r="C40" s="2">
        <v>682</v>
      </c>
      <c r="D40" s="2">
        <v>381</v>
      </c>
      <c r="E40" s="2">
        <v>382</v>
      </c>
      <c r="F40" s="2">
        <v>168</v>
      </c>
      <c r="G40" s="2">
        <v>931</v>
      </c>
      <c r="H40" s="14">
        <v>1.3651026392961876</v>
      </c>
      <c r="I40" s="49" t="s">
        <v>217</v>
      </c>
      <c r="J40" s="2">
        <v>90</v>
      </c>
      <c r="K40" s="2">
        <v>500</v>
      </c>
      <c r="L40" s="2">
        <v>7173</v>
      </c>
      <c r="M40" s="15">
        <v>10.517595307917889</v>
      </c>
      <c r="N40" s="3">
        <v>180</v>
      </c>
      <c r="O40" s="3">
        <v>11</v>
      </c>
      <c r="P40" s="3">
        <v>49</v>
      </c>
      <c r="Q40" s="4">
        <v>5423</v>
      </c>
      <c r="R40" s="4">
        <v>9500</v>
      </c>
      <c r="S40" s="52" t="s">
        <v>217</v>
      </c>
      <c r="T40" s="52" t="s">
        <v>217</v>
      </c>
      <c r="U40" s="4">
        <v>14923</v>
      </c>
      <c r="V40" s="16">
        <v>5423</v>
      </c>
      <c r="W40" s="55" t="s">
        <v>217</v>
      </c>
      <c r="X40" s="4">
        <v>8200</v>
      </c>
      <c r="Y40" s="16">
        <v>1300</v>
      </c>
      <c r="Z40" s="4">
        <v>14923</v>
      </c>
      <c r="AA40" s="17">
        <v>21.881231671554254</v>
      </c>
      <c r="AB40" s="52" t="s">
        <v>217</v>
      </c>
      <c r="AC40" s="4">
        <v>7000</v>
      </c>
      <c r="AD40" s="4">
        <v>96</v>
      </c>
      <c r="AE40" s="52" t="s">
        <v>217</v>
      </c>
      <c r="AF40" s="4">
        <v>200</v>
      </c>
      <c r="AG40" s="4">
        <v>7296</v>
      </c>
      <c r="AH40" s="17">
        <v>10.697947214076246</v>
      </c>
      <c r="AI40" s="53" t="s">
        <v>217</v>
      </c>
      <c r="AJ40" s="5">
        <v>0.38</v>
      </c>
      <c r="AK40" s="53" t="s">
        <v>217</v>
      </c>
      <c r="AL40" s="5">
        <v>0.38</v>
      </c>
      <c r="AM40" s="6">
        <v>4</v>
      </c>
      <c r="AN40" s="6">
        <v>164</v>
      </c>
      <c r="AO40" s="4" t="s">
        <v>209</v>
      </c>
      <c r="AP40" s="6">
        <v>15</v>
      </c>
      <c r="AQ40" s="6">
        <v>780</v>
      </c>
      <c r="AR40" s="2">
        <v>450</v>
      </c>
      <c r="AS40" s="2">
        <v>1100</v>
      </c>
      <c r="AT40" s="19">
        <v>2</v>
      </c>
    </row>
    <row r="41" spans="1:46" ht="15.9" customHeight="1" x14ac:dyDescent="0.3">
      <c r="A41" s="18" t="s">
        <v>54</v>
      </c>
      <c r="B41" s="13" t="s">
        <v>55</v>
      </c>
      <c r="C41" s="2">
        <v>1936</v>
      </c>
      <c r="D41" s="2">
        <v>3173</v>
      </c>
      <c r="E41" s="2">
        <v>7998</v>
      </c>
      <c r="F41" s="2">
        <v>460</v>
      </c>
      <c r="G41" s="2">
        <v>11631</v>
      </c>
      <c r="H41" s="14">
        <v>6.0077479338842972</v>
      </c>
      <c r="I41" s="49" t="s">
        <v>217</v>
      </c>
      <c r="J41" s="2">
        <v>5</v>
      </c>
      <c r="K41" s="2">
        <v>147</v>
      </c>
      <c r="L41" s="2">
        <v>5863</v>
      </c>
      <c r="M41" s="15">
        <v>3.0284090909090908</v>
      </c>
      <c r="N41" s="3">
        <v>275</v>
      </c>
      <c r="O41" s="3">
        <v>130</v>
      </c>
      <c r="P41" s="3">
        <v>2</v>
      </c>
      <c r="Q41" s="52" t="s">
        <v>217</v>
      </c>
      <c r="R41" s="4">
        <v>5000</v>
      </c>
      <c r="S41" s="52" t="s">
        <v>217</v>
      </c>
      <c r="T41" s="52" t="s">
        <v>217</v>
      </c>
      <c r="U41" s="4">
        <v>5000</v>
      </c>
      <c r="V41" s="16">
        <v>3920</v>
      </c>
      <c r="W41" s="55" t="s">
        <v>217</v>
      </c>
      <c r="X41" s="4">
        <v>1080</v>
      </c>
      <c r="Y41" s="55" t="s">
        <v>217</v>
      </c>
      <c r="Z41" s="4">
        <v>5000</v>
      </c>
      <c r="AA41" s="17">
        <v>2.5826446280991737</v>
      </c>
      <c r="AB41" s="52" t="s">
        <v>217</v>
      </c>
      <c r="AC41" s="4">
        <v>884</v>
      </c>
      <c r="AD41" s="52" t="s">
        <v>217</v>
      </c>
      <c r="AE41" s="4">
        <v>50</v>
      </c>
      <c r="AF41" s="4">
        <v>50</v>
      </c>
      <c r="AG41" s="4">
        <v>984</v>
      </c>
      <c r="AH41" s="17">
        <v>0.50826446280991733</v>
      </c>
      <c r="AI41" s="53" t="s">
        <v>217</v>
      </c>
      <c r="AJ41" s="5">
        <v>0.28000000000000003</v>
      </c>
      <c r="AK41" s="53" t="s">
        <v>217</v>
      </c>
      <c r="AL41" s="5">
        <v>0.28000000000000003</v>
      </c>
      <c r="AM41" s="6">
        <v>3</v>
      </c>
      <c r="AN41" s="6">
        <v>600</v>
      </c>
      <c r="AO41" s="4" t="s">
        <v>208</v>
      </c>
      <c r="AP41" s="6">
        <v>39</v>
      </c>
      <c r="AQ41" s="6">
        <v>2000</v>
      </c>
      <c r="AR41" s="2">
        <v>3360</v>
      </c>
      <c r="AS41" s="2">
        <v>200</v>
      </c>
      <c r="AT41" s="19">
        <v>8</v>
      </c>
    </row>
    <row r="42" spans="1:46" ht="15.9" customHeight="1" x14ac:dyDescent="0.3">
      <c r="A42" s="18" t="s">
        <v>56</v>
      </c>
      <c r="B42" s="13" t="s">
        <v>57</v>
      </c>
      <c r="C42" s="2">
        <v>9901</v>
      </c>
      <c r="D42" s="2">
        <v>31218</v>
      </c>
      <c r="E42" s="2">
        <v>21447</v>
      </c>
      <c r="F42" s="2">
        <v>6828</v>
      </c>
      <c r="G42" s="2">
        <v>59493</v>
      </c>
      <c r="H42" s="14">
        <v>6.0087869912130092</v>
      </c>
      <c r="I42" s="2">
        <v>904</v>
      </c>
      <c r="J42" s="2">
        <v>726</v>
      </c>
      <c r="K42" s="2">
        <v>3416</v>
      </c>
      <c r="L42" s="2">
        <v>51036</v>
      </c>
      <c r="M42" s="15">
        <v>5.1546308453691543</v>
      </c>
      <c r="N42" s="3">
        <v>1119</v>
      </c>
      <c r="O42" s="3">
        <v>256</v>
      </c>
      <c r="P42" s="3">
        <v>378</v>
      </c>
      <c r="Q42" s="4">
        <v>272562</v>
      </c>
      <c r="R42" s="4">
        <v>17000</v>
      </c>
      <c r="S42" s="52" t="s">
        <v>217</v>
      </c>
      <c r="T42" s="4">
        <v>5471</v>
      </c>
      <c r="U42" s="4">
        <v>295033</v>
      </c>
      <c r="V42" s="4">
        <v>118562</v>
      </c>
      <c r="W42" s="4">
        <v>16058</v>
      </c>
      <c r="X42" s="4">
        <v>35571</v>
      </c>
      <c r="Y42" s="4">
        <v>86862</v>
      </c>
      <c r="Z42" s="4">
        <v>257053</v>
      </c>
      <c r="AA42" s="17">
        <v>25.962327037672964</v>
      </c>
      <c r="AB42" s="4">
        <v>4124</v>
      </c>
      <c r="AC42" s="4">
        <v>30598</v>
      </c>
      <c r="AD42" s="4">
        <v>103</v>
      </c>
      <c r="AE42" s="52" t="s">
        <v>217</v>
      </c>
      <c r="AF42" s="4">
        <v>4973</v>
      </c>
      <c r="AG42" s="4">
        <v>35674</v>
      </c>
      <c r="AH42" s="17">
        <v>3.6030703969296032</v>
      </c>
      <c r="AI42" s="53" t="s">
        <v>217</v>
      </c>
      <c r="AJ42" s="5">
        <v>1</v>
      </c>
      <c r="AK42" s="5">
        <v>4</v>
      </c>
      <c r="AL42" s="5">
        <v>5</v>
      </c>
      <c r="AM42" s="6">
        <v>22</v>
      </c>
      <c r="AN42" s="6">
        <v>4669</v>
      </c>
      <c r="AO42" s="4" t="s">
        <v>209</v>
      </c>
      <c r="AP42" s="6">
        <v>63</v>
      </c>
      <c r="AQ42" s="6">
        <v>3276</v>
      </c>
      <c r="AR42" s="2">
        <v>74309</v>
      </c>
      <c r="AS42" s="2">
        <v>1800</v>
      </c>
      <c r="AT42" s="19">
        <v>125</v>
      </c>
    </row>
    <row r="43" spans="1:46" ht="15.9" customHeight="1" x14ac:dyDescent="0.3">
      <c r="A43" s="18" t="s">
        <v>124</v>
      </c>
      <c r="B43" s="13" t="s">
        <v>125</v>
      </c>
      <c r="C43" s="2">
        <v>700</v>
      </c>
      <c r="D43" s="2">
        <v>430</v>
      </c>
      <c r="E43" s="2">
        <v>589</v>
      </c>
      <c r="F43" s="2">
        <v>210</v>
      </c>
      <c r="G43" s="2">
        <v>1229</v>
      </c>
      <c r="H43" s="14">
        <v>1.7557142857142858</v>
      </c>
      <c r="I43" s="49" t="s">
        <v>217</v>
      </c>
      <c r="J43" s="2">
        <v>53</v>
      </c>
      <c r="K43" s="2">
        <v>90</v>
      </c>
      <c r="L43" s="2">
        <v>3900</v>
      </c>
      <c r="M43" s="15">
        <v>5.5714285714285712</v>
      </c>
      <c r="N43" s="3">
        <v>110</v>
      </c>
      <c r="O43" s="3">
        <v>24</v>
      </c>
      <c r="P43" s="3">
        <v>9</v>
      </c>
      <c r="Q43" s="4">
        <v>2466</v>
      </c>
      <c r="R43" s="4">
        <v>6100</v>
      </c>
      <c r="S43" s="52" t="s">
        <v>217</v>
      </c>
      <c r="T43" s="4">
        <v>1072</v>
      </c>
      <c r="U43" s="4">
        <v>9638</v>
      </c>
      <c r="V43" s="16">
        <v>2092</v>
      </c>
      <c r="W43" s="16">
        <v>327</v>
      </c>
      <c r="X43" s="4">
        <v>1869</v>
      </c>
      <c r="Y43" s="16">
        <v>4405</v>
      </c>
      <c r="Z43" s="4">
        <v>8693</v>
      </c>
      <c r="AA43" s="17">
        <v>12.418571428571429</v>
      </c>
      <c r="AB43" s="52" t="s">
        <v>217</v>
      </c>
      <c r="AC43" s="4">
        <v>1674</v>
      </c>
      <c r="AD43" s="52" t="s">
        <v>217</v>
      </c>
      <c r="AE43" s="4">
        <v>92</v>
      </c>
      <c r="AF43" s="52" t="s">
        <v>217</v>
      </c>
      <c r="AG43" s="4">
        <v>1766</v>
      </c>
      <c r="AH43" s="17">
        <v>2.5228571428571427</v>
      </c>
      <c r="AI43" s="53" t="s">
        <v>217</v>
      </c>
      <c r="AJ43" s="53" t="s">
        <v>217</v>
      </c>
      <c r="AK43" s="5">
        <v>0.1</v>
      </c>
      <c r="AL43" s="5">
        <v>0.1</v>
      </c>
      <c r="AM43" s="6">
        <v>5</v>
      </c>
      <c r="AN43" s="6">
        <v>869</v>
      </c>
      <c r="AO43" s="4" t="s">
        <v>208</v>
      </c>
      <c r="AP43" s="6">
        <v>13</v>
      </c>
      <c r="AQ43" s="6">
        <v>1013</v>
      </c>
      <c r="AR43" s="2">
        <v>683</v>
      </c>
      <c r="AS43" s="2">
        <v>5</v>
      </c>
      <c r="AT43" s="54" t="s">
        <v>217</v>
      </c>
    </row>
    <row r="44" spans="1:46" ht="15.9" customHeight="1" x14ac:dyDescent="0.3">
      <c r="A44" s="18" t="s">
        <v>58</v>
      </c>
      <c r="B44" s="13" t="s">
        <v>59</v>
      </c>
      <c r="C44" s="2">
        <v>13259</v>
      </c>
      <c r="D44" s="2">
        <v>35543</v>
      </c>
      <c r="E44" s="2">
        <v>36682</v>
      </c>
      <c r="F44" s="2">
        <v>15678</v>
      </c>
      <c r="G44" s="2">
        <v>87903</v>
      </c>
      <c r="H44" s="14">
        <v>6.6296854966437895</v>
      </c>
      <c r="I44" s="2">
        <v>314</v>
      </c>
      <c r="J44" s="2">
        <v>695</v>
      </c>
      <c r="K44" s="2">
        <v>5000</v>
      </c>
      <c r="L44" s="2">
        <v>55000</v>
      </c>
      <c r="M44" s="15">
        <v>4.1481258013424842</v>
      </c>
      <c r="N44" s="3">
        <v>1552</v>
      </c>
      <c r="O44" s="3">
        <v>705</v>
      </c>
      <c r="P44" s="3">
        <v>198</v>
      </c>
      <c r="Q44" s="4">
        <v>478899</v>
      </c>
      <c r="R44" s="4">
        <v>13500</v>
      </c>
      <c r="S44" s="52" t="s">
        <v>217</v>
      </c>
      <c r="T44" s="4">
        <v>10014</v>
      </c>
      <c r="U44" s="4">
        <v>502413</v>
      </c>
      <c r="V44" s="4">
        <v>251025</v>
      </c>
      <c r="W44" s="4">
        <v>97328</v>
      </c>
      <c r="X44" s="4">
        <v>86635</v>
      </c>
      <c r="Y44" s="4">
        <v>67425</v>
      </c>
      <c r="Z44" s="4">
        <v>502413</v>
      </c>
      <c r="AA44" s="17">
        <v>37.89222414963421</v>
      </c>
      <c r="AB44" s="52" t="s">
        <v>217</v>
      </c>
      <c r="AC44" s="4">
        <v>79315</v>
      </c>
      <c r="AD44" s="4">
        <v>8229</v>
      </c>
      <c r="AE44" s="52" t="s">
        <v>217</v>
      </c>
      <c r="AF44" s="4">
        <v>7320</v>
      </c>
      <c r="AG44" s="4">
        <v>94864</v>
      </c>
      <c r="AH44" s="17">
        <v>7.154687382155517</v>
      </c>
      <c r="AI44" s="5">
        <v>3</v>
      </c>
      <c r="AJ44" s="5">
        <v>3.6</v>
      </c>
      <c r="AK44" s="5">
        <v>7.3</v>
      </c>
      <c r="AL44" s="5">
        <v>10.9</v>
      </c>
      <c r="AM44" s="6">
        <v>25</v>
      </c>
      <c r="AN44" s="6">
        <v>200</v>
      </c>
      <c r="AO44" s="4" t="s">
        <v>209</v>
      </c>
      <c r="AP44" s="6">
        <v>56</v>
      </c>
      <c r="AQ44" s="6">
        <v>2912</v>
      </c>
      <c r="AR44" s="2">
        <v>95706</v>
      </c>
      <c r="AS44" s="2">
        <v>3504</v>
      </c>
      <c r="AT44" s="19">
        <v>317</v>
      </c>
    </row>
    <row r="45" spans="1:46" ht="15.9" customHeight="1" x14ac:dyDescent="0.3">
      <c r="A45" s="18" t="s">
        <v>60</v>
      </c>
      <c r="B45" s="13" t="s">
        <v>61</v>
      </c>
      <c r="C45" s="2">
        <v>14847</v>
      </c>
      <c r="D45" s="2">
        <v>32477</v>
      </c>
      <c r="E45" s="2">
        <v>23066</v>
      </c>
      <c r="F45" s="2">
        <v>16551</v>
      </c>
      <c r="G45" s="2">
        <v>72094</v>
      </c>
      <c r="H45" s="14">
        <v>4.8557957836599988</v>
      </c>
      <c r="I45" s="2">
        <v>73</v>
      </c>
      <c r="J45" s="2">
        <v>477</v>
      </c>
      <c r="K45" s="2">
        <v>2339</v>
      </c>
      <c r="L45" s="2">
        <v>43210</v>
      </c>
      <c r="M45" s="15">
        <v>2.9103522597157676</v>
      </c>
      <c r="N45" s="3">
        <v>4402</v>
      </c>
      <c r="O45" s="3">
        <v>346</v>
      </c>
      <c r="P45" s="3">
        <v>274</v>
      </c>
      <c r="Q45" s="4">
        <v>456027</v>
      </c>
      <c r="R45" s="4">
        <v>10000</v>
      </c>
      <c r="S45" s="52" t="s">
        <v>217</v>
      </c>
      <c r="T45" s="4">
        <v>4119</v>
      </c>
      <c r="U45" s="4">
        <v>470146</v>
      </c>
      <c r="V45" s="4">
        <v>256217</v>
      </c>
      <c r="W45" s="4">
        <v>92869</v>
      </c>
      <c r="X45" s="4">
        <v>55441</v>
      </c>
      <c r="Y45" s="4">
        <v>65619</v>
      </c>
      <c r="Z45" s="4">
        <v>470146</v>
      </c>
      <c r="AA45" s="17">
        <v>31.666060483599381</v>
      </c>
      <c r="AB45" s="52" t="s">
        <v>217</v>
      </c>
      <c r="AC45" s="4">
        <v>44484</v>
      </c>
      <c r="AD45" s="4">
        <v>495</v>
      </c>
      <c r="AE45" s="4">
        <v>1728</v>
      </c>
      <c r="AF45" s="4">
        <v>1000</v>
      </c>
      <c r="AG45" s="4">
        <v>47707</v>
      </c>
      <c r="AH45" s="17">
        <v>3.213241732336499</v>
      </c>
      <c r="AI45" s="5">
        <v>1</v>
      </c>
      <c r="AJ45" s="5">
        <v>1</v>
      </c>
      <c r="AK45" s="5">
        <v>6.86</v>
      </c>
      <c r="AL45" s="5">
        <v>7.86</v>
      </c>
      <c r="AM45" s="6">
        <v>8</v>
      </c>
      <c r="AN45" s="6">
        <v>80</v>
      </c>
      <c r="AO45" s="4" t="s">
        <v>209</v>
      </c>
      <c r="AP45" s="6">
        <v>66</v>
      </c>
      <c r="AQ45" s="6">
        <v>3352</v>
      </c>
      <c r="AR45" s="2">
        <v>108687</v>
      </c>
      <c r="AS45" s="2">
        <v>3550</v>
      </c>
      <c r="AT45" s="19">
        <v>60</v>
      </c>
    </row>
    <row r="46" spans="1:46" ht="15.9" customHeight="1" x14ac:dyDescent="0.3">
      <c r="A46" s="18" t="s">
        <v>62</v>
      </c>
      <c r="B46" s="13" t="s">
        <v>63</v>
      </c>
      <c r="C46" s="2">
        <v>2961</v>
      </c>
      <c r="D46" s="2">
        <v>5000</v>
      </c>
      <c r="E46" s="49" t="s">
        <v>217</v>
      </c>
      <c r="F46" s="49" t="s">
        <v>217</v>
      </c>
      <c r="G46" s="2">
        <v>5000</v>
      </c>
      <c r="H46" s="14">
        <v>1.6886187098953056</v>
      </c>
      <c r="I46" s="2">
        <v>12</v>
      </c>
      <c r="J46" s="2">
        <v>350</v>
      </c>
      <c r="K46" s="2">
        <v>743</v>
      </c>
      <c r="L46" s="2">
        <v>9000</v>
      </c>
      <c r="M46" s="15">
        <v>3.0395136778115504</v>
      </c>
      <c r="N46" s="3">
        <v>200</v>
      </c>
      <c r="O46" s="3">
        <v>120</v>
      </c>
      <c r="P46" s="3">
        <v>78</v>
      </c>
      <c r="Q46" s="4">
        <v>85113</v>
      </c>
      <c r="R46" s="4">
        <v>10000</v>
      </c>
      <c r="S46" s="52" t="s">
        <v>217</v>
      </c>
      <c r="T46" s="52" t="s">
        <v>217</v>
      </c>
      <c r="U46" s="4">
        <v>95113</v>
      </c>
      <c r="V46" s="4">
        <v>45263</v>
      </c>
      <c r="W46" s="4">
        <v>6678</v>
      </c>
      <c r="X46" s="4">
        <v>19075</v>
      </c>
      <c r="Y46" s="4">
        <v>24097</v>
      </c>
      <c r="Z46" s="4">
        <v>95113</v>
      </c>
      <c r="AA46" s="17">
        <v>32.121918270854444</v>
      </c>
      <c r="AB46" s="52" t="s">
        <v>217</v>
      </c>
      <c r="AC46" s="4">
        <v>15645</v>
      </c>
      <c r="AD46" s="4">
        <v>126</v>
      </c>
      <c r="AE46" s="4">
        <v>2124</v>
      </c>
      <c r="AF46" s="4">
        <v>811</v>
      </c>
      <c r="AG46" s="4">
        <v>18706</v>
      </c>
      <c r="AH46" s="17">
        <v>6.3174603174603172</v>
      </c>
      <c r="AI46" s="53" t="s">
        <v>217</v>
      </c>
      <c r="AJ46" s="5">
        <v>1</v>
      </c>
      <c r="AK46" s="5">
        <v>1</v>
      </c>
      <c r="AL46" s="5">
        <v>2</v>
      </c>
      <c r="AM46" s="6">
        <v>25</v>
      </c>
      <c r="AN46" s="6">
        <v>150</v>
      </c>
      <c r="AO46" s="4" t="s">
        <v>209</v>
      </c>
      <c r="AP46" s="6">
        <v>51</v>
      </c>
      <c r="AQ46" s="6">
        <v>2600</v>
      </c>
      <c r="AR46" s="2">
        <v>6250</v>
      </c>
      <c r="AS46" s="2">
        <v>750</v>
      </c>
      <c r="AT46" s="19">
        <v>2</v>
      </c>
    </row>
    <row r="47" spans="1:46" ht="15.9" customHeight="1" x14ac:dyDescent="0.3">
      <c r="A47" s="18" t="s">
        <v>126</v>
      </c>
      <c r="B47" s="13" t="s">
        <v>127</v>
      </c>
      <c r="C47" s="2">
        <v>250</v>
      </c>
      <c r="D47" s="2">
        <v>250</v>
      </c>
      <c r="E47" s="2">
        <v>100</v>
      </c>
      <c r="F47" s="49" t="s">
        <v>217</v>
      </c>
      <c r="G47" s="2">
        <v>350</v>
      </c>
      <c r="H47" s="14">
        <v>1.4</v>
      </c>
      <c r="I47" s="49" t="s">
        <v>217</v>
      </c>
      <c r="J47" s="49" t="s">
        <v>217</v>
      </c>
      <c r="K47" s="2">
        <v>2000</v>
      </c>
      <c r="L47" s="2">
        <v>4329</v>
      </c>
      <c r="M47" s="15">
        <v>17.315999999999999</v>
      </c>
      <c r="N47" s="3">
        <v>52</v>
      </c>
      <c r="O47" s="3">
        <v>24</v>
      </c>
      <c r="P47" s="3">
        <v>15</v>
      </c>
      <c r="Q47" s="4">
        <v>5000</v>
      </c>
      <c r="R47" s="4">
        <v>10000</v>
      </c>
      <c r="S47" s="52" t="s">
        <v>217</v>
      </c>
      <c r="T47" s="52" t="s">
        <v>217</v>
      </c>
      <c r="U47" s="4">
        <v>15000</v>
      </c>
      <c r="V47" s="16">
        <v>6752</v>
      </c>
      <c r="W47" s="16">
        <v>681</v>
      </c>
      <c r="X47" s="4">
        <v>1137</v>
      </c>
      <c r="Y47" s="16">
        <v>4422</v>
      </c>
      <c r="Z47" s="4">
        <v>12992</v>
      </c>
      <c r="AA47" s="17">
        <v>51.968000000000004</v>
      </c>
      <c r="AB47" s="52" t="s">
        <v>217</v>
      </c>
      <c r="AC47" s="4">
        <v>907</v>
      </c>
      <c r="AD47" s="4">
        <v>1279</v>
      </c>
      <c r="AE47" s="4">
        <v>104</v>
      </c>
      <c r="AF47" s="52" t="s">
        <v>217</v>
      </c>
      <c r="AG47" s="4">
        <v>2290</v>
      </c>
      <c r="AH47" s="17">
        <v>9.16</v>
      </c>
      <c r="AI47" s="53" t="s">
        <v>217</v>
      </c>
      <c r="AJ47" s="5">
        <v>0.43</v>
      </c>
      <c r="AK47" s="53" t="s">
        <v>217</v>
      </c>
      <c r="AL47" s="5">
        <v>0.43</v>
      </c>
      <c r="AM47" s="50" t="s">
        <v>217</v>
      </c>
      <c r="AN47" s="50" t="s">
        <v>217</v>
      </c>
      <c r="AO47" s="4" t="s">
        <v>209</v>
      </c>
      <c r="AP47" s="6">
        <v>17</v>
      </c>
      <c r="AQ47" s="6">
        <v>884</v>
      </c>
      <c r="AR47" s="2">
        <v>100</v>
      </c>
      <c r="AS47" s="49" t="s">
        <v>217</v>
      </c>
      <c r="AT47" s="19">
        <v>52</v>
      </c>
    </row>
    <row r="48" spans="1:46" ht="15.9" customHeight="1" x14ac:dyDescent="0.3">
      <c r="A48" s="18" t="s">
        <v>170</v>
      </c>
      <c r="B48" s="13" t="s">
        <v>175</v>
      </c>
      <c r="C48" s="2">
        <v>143</v>
      </c>
      <c r="D48" s="2">
        <v>88</v>
      </c>
      <c r="E48" s="2">
        <v>288</v>
      </c>
      <c r="F48" s="2">
        <v>1158</v>
      </c>
      <c r="G48" s="2">
        <v>1534</v>
      </c>
      <c r="H48" s="14">
        <v>10.727272727272727</v>
      </c>
      <c r="I48" s="49" t="s">
        <v>217</v>
      </c>
      <c r="J48" s="49" t="s">
        <v>217</v>
      </c>
      <c r="K48" s="2">
        <v>218</v>
      </c>
      <c r="L48" s="2">
        <v>2125</v>
      </c>
      <c r="M48" s="15">
        <v>14.86013986013986</v>
      </c>
      <c r="N48" s="51" t="s">
        <v>217</v>
      </c>
      <c r="O48" s="3">
        <v>87</v>
      </c>
      <c r="P48" s="3">
        <v>28</v>
      </c>
      <c r="Q48" s="4">
        <v>5385</v>
      </c>
      <c r="R48" s="4">
        <v>10000</v>
      </c>
      <c r="S48" s="52" t="s">
        <v>217</v>
      </c>
      <c r="T48" s="52" t="s">
        <v>217</v>
      </c>
      <c r="U48" s="4">
        <v>15385</v>
      </c>
      <c r="V48" s="16">
        <v>7558</v>
      </c>
      <c r="W48" s="16">
        <v>371</v>
      </c>
      <c r="X48" s="4">
        <v>2370</v>
      </c>
      <c r="Y48" s="16">
        <v>5086</v>
      </c>
      <c r="Z48" s="4">
        <v>15385</v>
      </c>
      <c r="AA48" s="17">
        <v>107.58741258741259</v>
      </c>
      <c r="AB48" s="52" t="s">
        <v>217</v>
      </c>
      <c r="AC48" s="4">
        <v>1091</v>
      </c>
      <c r="AD48" s="4">
        <v>1486</v>
      </c>
      <c r="AE48" s="52" t="s">
        <v>217</v>
      </c>
      <c r="AF48" s="52" t="s">
        <v>217</v>
      </c>
      <c r="AG48" s="4">
        <v>2577</v>
      </c>
      <c r="AH48" s="17">
        <v>18.02097902097902</v>
      </c>
      <c r="AI48" s="53" t="s">
        <v>217</v>
      </c>
      <c r="AJ48" s="5">
        <v>0.38</v>
      </c>
      <c r="AK48" s="53" t="s">
        <v>217</v>
      </c>
      <c r="AL48" s="5">
        <v>0.38</v>
      </c>
      <c r="AM48" s="50" t="s">
        <v>217</v>
      </c>
      <c r="AN48" s="50" t="s">
        <v>217</v>
      </c>
      <c r="AO48" s="4" t="s">
        <v>209</v>
      </c>
      <c r="AP48" s="6">
        <v>15</v>
      </c>
      <c r="AQ48" s="6">
        <v>780</v>
      </c>
      <c r="AR48" s="2">
        <v>888</v>
      </c>
      <c r="AS48" s="2">
        <v>52</v>
      </c>
      <c r="AT48" s="54" t="s">
        <v>217</v>
      </c>
    </row>
    <row r="49" spans="1:46" ht="15.9" customHeight="1" x14ac:dyDescent="0.3">
      <c r="A49" s="18" t="s">
        <v>64</v>
      </c>
      <c r="B49" s="13" t="s">
        <v>65</v>
      </c>
      <c r="C49" s="2">
        <v>533</v>
      </c>
      <c r="D49" s="2">
        <v>818</v>
      </c>
      <c r="E49" s="2">
        <v>1224</v>
      </c>
      <c r="F49" s="2">
        <v>528</v>
      </c>
      <c r="G49" s="2">
        <v>2570</v>
      </c>
      <c r="H49" s="14">
        <v>4.8217636022514068</v>
      </c>
      <c r="I49" s="49" t="s">
        <v>217</v>
      </c>
      <c r="J49" s="2">
        <v>190</v>
      </c>
      <c r="K49" s="2">
        <v>527</v>
      </c>
      <c r="L49" s="2">
        <v>7365</v>
      </c>
      <c r="M49" s="15">
        <v>13.818011257035648</v>
      </c>
      <c r="N49" s="3">
        <v>37</v>
      </c>
      <c r="O49" s="3">
        <v>4</v>
      </c>
      <c r="P49" s="3">
        <v>58</v>
      </c>
      <c r="Q49" s="4">
        <v>500</v>
      </c>
      <c r="R49" s="4">
        <v>10000</v>
      </c>
      <c r="S49" s="52" t="s">
        <v>217</v>
      </c>
      <c r="T49" s="4">
        <v>5426</v>
      </c>
      <c r="U49" s="4">
        <v>15926</v>
      </c>
      <c r="V49" s="16">
        <v>7000</v>
      </c>
      <c r="W49" s="55" t="s">
        <v>217</v>
      </c>
      <c r="X49" s="4">
        <v>4734</v>
      </c>
      <c r="Y49" s="16">
        <v>3712</v>
      </c>
      <c r="Z49" s="4">
        <v>15446</v>
      </c>
      <c r="AA49" s="17">
        <v>28.97936210131332</v>
      </c>
      <c r="AB49" s="4">
        <v>4376</v>
      </c>
      <c r="AC49" s="4">
        <v>2834</v>
      </c>
      <c r="AD49" s="4">
        <v>907</v>
      </c>
      <c r="AE49" s="4">
        <v>206</v>
      </c>
      <c r="AF49" s="4">
        <v>208</v>
      </c>
      <c r="AG49" s="4">
        <v>4155</v>
      </c>
      <c r="AH49" s="17">
        <v>7.7954971857410884</v>
      </c>
      <c r="AI49" s="53" t="s">
        <v>217</v>
      </c>
      <c r="AJ49" s="5">
        <v>0.38</v>
      </c>
      <c r="AK49" s="53" t="s">
        <v>217</v>
      </c>
      <c r="AL49" s="5">
        <v>0.38</v>
      </c>
      <c r="AM49" s="6">
        <v>17</v>
      </c>
      <c r="AN49" s="6">
        <v>884</v>
      </c>
      <c r="AO49" s="4" t="s">
        <v>208</v>
      </c>
      <c r="AP49" s="6">
        <v>16</v>
      </c>
      <c r="AQ49" s="6">
        <v>728</v>
      </c>
      <c r="AR49" s="2">
        <v>1664</v>
      </c>
      <c r="AS49" s="2">
        <v>11</v>
      </c>
      <c r="AT49" s="19">
        <v>10</v>
      </c>
    </row>
    <row r="50" spans="1:46" ht="15.9" customHeight="1" x14ac:dyDescent="0.3">
      <c r="A50" s="18" t="s">
        <v>66</v>
      </c>
      <c r="B50" s="13" t="s">
        <v>67</v>
      </c>
      <c r="C50" s="2">
        <v>1386</v>
      </c>
      <c r="D50" s="2">
        <v>400</v>
      </c>
      <c r="E50" s="49" t="s">
        <v>217</v>
      </c>
      <c r="F50" s="49" t="s">
        <v>217</v>
      </c>
      <c r="G50" s="2">
        <v>400</v>
      </c>
      <c r="H50" s="14">
        <v>0.28860028860028858</v>
      </c>
      <c r="I50" s="49" t="s">
        <v>217</v>
      </c>
      <c r="J50" s="2">
        <v>10</v>
      </c>
      <c r="K50" s="2">
        <v>400</v>
      </c>
      <c r="L50" s="2">
        <v>3900</v>
      </c>
      <c r="M50" s="15">
        <v>2.8138528138528138</v>
      </c>
      <c r="N50" s="51" t="s">
        <v>217</v>
      </c>
      <c r="O50" s="51" t="s">
        <v>217</v>
      </c>
      <c r="P50" s="3">
        <v>14</v>
      </c>
      <c r="Q50" s="4">
        <v>5000</v>
      </c>
      <c r="R50" s="4">
        <v>10000</v>
      </c>
      <c r="S50" s="52" t="s">
        <v>217</v>
      </c>
      <c r="T50" s="52" t="s">
        <v>217</v>
      </c>
      <c r="U50" s="4">
        <v>15000</v>
      </c>
      <c r="V50" s="16">
        <v>7237</v>
      </c>
      <c r="W50" s="16">
        <v>1048</v>
      </c>
      <c r="X50" s="4">
        <v>4359</v>
      </c>
      <c r="Y50" s="16">
        <v>1934</v>
      </c>
      <c r="Z50" s="4">
        <v>14578</v>
      </c>
      <c r="AA50" s="17">
        <v>10.518037518037518</v>
      </c>
      <c r="AB50" s="52" t="s">
        <v>217</v>
      </c>
      <c r="AC50" s="4">
        <v>3452</v>
      </c>
      <c r="AD50" s="4">
        <v>2268</v>
      </c>
      <c r="AE50" s="52" t="s">
        <v>217</v>
      </c>
      <c r="AF50" s="52" t="s">
        <v>217</v>
      </c>
      <c r="AG50" s="4">
        <v>5720</v>
      </c>
      <c r="AH50" s="17">
        <v>4.1269841269841274</v>
      </c>
      <c r="AI50" s="53" t="s">
        <v>217</v>
      </c>
      <c r="AJ50" s="5">
        <v>0.5</v>
      </c>
      <c r="AK50" s="53" t="s">
        <v>217</v>
      </c>
      <c r="AL50" s="5">
        <v>0.5</v>
      </c>
      <c r="AM50" s="50" t="s">
        <v>217</v>
      </c>
      <c r="AN50" s="50" t="s">
        <v>217</v>
      </c>
      <c r="AO50" s="4" t="s">
        <v>209</v>
      </c>
      <c r="AP50" s="6">
        <v>20</v>
      </c>
      <c r="AQ50" s="6">
        <v>1040</v>
      </c>
      <c r="AR50" s="2">
        <v>1380</v>
      </c>
      <c r="AS50" s="49" t="s">
        <v>217</v>
      </c>
      <c r="AT50" s="54" t="s">
        <v>217</v>
      </c>
    </row>
    <row r="51" spans="1:46" ht="15.9" customHeight="1" x14ac:dyDescent="0.3">
      <c r="A51" s="18" t="s">
        <v>68</v>
      </c>
      <c r="B51" s="13" t="s">
        <v>69</v>
      </c>
      <c r="C51" s="2">
        <v>1436</v>
      </c>
      <c r="D51" s="2">
        <v>4567</v>
      </c>
      <c r="E51" s="2">
        <v>3840</v>
      </c>
      <c r="F51" s="2">
        <v>535</v>
      </c>
      <c r="G51" s="2">
        <v>8942</v>
      </c>
      <c r="H51" s="14">
        <v>6.227019498607242</v>
      </c>
      <c r="I51" s="2">
        <v>2</v>
      </c>
      <c r="J51" s="2">
        <v>235</v>
      </c>
      <c r="K51" s="2">
        <v>578</v>
      </c>
      <c r="L51" s="2">
        <v>13023</v>
      </c>
      <c r="M51" s="15">
        <v>9.068941504178273</v>
      </c>
      <c r="N51" s="3">
        <v>15</v>
      </c>
      <c r="O51" s="3">
        <v>329</v>
      </c>
      <c r="P51" s="3">
        <v>16</v>
      </c>
      <c r="Q51" s="4">
        <v>79000</v>
      </c>
      <c r="R51" s="4">
        <v>30000</v>
      </c>
      <c r="S51" s="52" t="s">
        <v>217</v>
      </c>
      <c r="T51" s="52" t="s">
        <v>217</v>
      </c>
      <c r="U51" s="4">
        <v>109000</v>
      </c>
      <c r="V51" s="16">
        <v>57677</v>
      </c>
      <c r="W51" s="16">
        <v>3701</v>
      </c>
      <c r="X51" s="4">
        <v>18710</v>
      </c>
      <c r="Y51" s="16">
        <v>29542</v>
      </c>
      <c r="Z51" s="4">
        <v>109630</v>
      </c>
      <c r="AA51" s="17">
        <v>76.344011142061277</v>
      </c>
      <c r="AB51" s="52" t="s">
        <v>217</v>
      </c>
      <c r="AC51" s="4">
        <v>11690</v>
      </c>
      <c r="AD51" s="4">
        <v>603</v>
      </c>
      <c r="AE51" s="4">
        <v>600</v>
      </c>
      <c r="AF51" s="4">
        <v>4152</v>
      </c>
      <c r="AG51" s="4">
        <v>17045</v>
      </c>
      <c r="AH51" s="17">
        <v>11.869777158774374</v>
      </c>
      <c r="AI51" s="5">
        <v>1</v>
      </c>
      <c r="AJ51" s="5">
        <v>1</v>
      </c>
      <c r="AK51" s="5">
        <v>1.82</v>
      </c>
      <c r="AL51" s="5">
        <v>2.8200000000000003</v>
      </c>
      <c r="AM51" s="50" t="s">
        <v>217</v>
      </c>
      <c r="AN51" s="50" t="s">
        <v>217</v>
      </c>
      <c r="AO51" s="4" t="s">
        <v>210</v>
      </c>
      <c r="AP51" s="6">
        <v>73</v>
      </c>
      <c r="AQ51" s="6">
        <v>3796</v>
      </c>
      <c r="AR51" s="2">
        <v>7229</v>
      </c>
      <c r="AS51" s="2">
        <v>156</v>
      </c>
      <c r="AT51" s="19">
        <v>210</v>
      </c>
    </row>
    <row r="52" spans="1:46" ht="15.9" customHeight="1" x14ac:dyDescent="0.3">
      <c r="A52" s="18" t="s">
        <v>70</v>
      </c>
      <c r="B52" s="13" t="s">
        <v>71</v>
      </c>
      <c r="C52" s="2">
        <v>555</v>
      </c>
      <c r="D52" s="2">
        <v>1512</v>
      </c>
      <c r="E52" s="2">
        <v>1792</v>
      </c>
      <c r="F52" s="2">
        <v>1499</v>
      </c>
      <c r="G52" s="2">
        <v>4803</v>
      </c>
      <c r="H52" s="14">
        <v>8.654054054054054</v>
      </c>
      <c r="I52" s="2">
        <v>2</v>
      </c>
      <c r="J52" s="2">
        <v>77</v>
      </c>
      <c r="K52" s="2">
        <v>93</v>
      </c>
      <c r="L52" s="2">
        <v>8000</v>
      </c>
      <c r="M52" s="15">
        <v>14.414414414414415</v>
      </c>
      <c r="N52" s="3">
        <v>229</v>
      </c>
      <c r="O52" s="3">
        <v>238</v>
      </c>
      <c r="P52" s="3">
        <v>24</v>
      </c>
      <c r="Q52" s="4">
        <v>14325</v>
      </c>
      <c r="R52" s="4">
        <v>10000</v>
      </c>
      <c r="S52" s="4">
        <v>33713</v>
      </c>
      <c r="T52" s="52" t="s">
        <v>217</v>
      </c>
      <c r="U52" s="4">
        <v>58038</v>
      </c>
      <c r="V52" s="16">
        <v>17454</v>
      </c>
      <c r="W52" s="16">
        <v>2136</v>
      </c>
      <c r="X52" s="4">
        <v>6081</v>
      </c>
      <c r="Y52" s="16">
        <v>32367</v>
      </c>
      <c r="Z52" s="4">
        <v>58038</v>
      </c>
      <c r="AA52" s="17">
        <v>104.57297297297298</v>
      </c>
      <c r="AB52" s="52" t="s">
        <v>217</v>
      </c>
      <c r="AC52" s="4">
        <v>1577</v>
      </c>
      <c r="AD52" s="52" t="s">
        <v>217</v>
      </c>
      <c r="AE52" s="4">
        <v>1201</v>
      </c>
      <c r="AF52" s="4">
        <v>2700</v>
      </c>
      <c r="AG52" s="4">
        <v>5478</v>
      </c>
      <c r="AH52" s="17">
        <v>9.8702702702702698</v>
      </c>
      <c r="AI52" s="53" t="s">
        <v>217</v>
      </c>
      <c r="AJ52" s="5">
        <v>0.73</v>
      </c>
      <c r="AK52" s="5">
        <v>0.5</v>
      </c>
      <c r="AL52" s="5">
        <v>1.23</v>
      </c>
      <c r="AM52" s="6">
        <v>5</v>
      </c>
      <c r="AN52" s="6">
        <v>300</v>
      </c>
      <c r="AO52" s="4" t="s">
        <v>209</v>
      </c>
      <c r="AP52" s="6">
        <v>28</v>
      </c>
      <c r="AQ52" s="6">
        <v>1456</v>
      </c>
      <c r="AR52" s="2">
        <v>6336</v>
      </c>
      <c r="AS52" s="2">
        <v>1300</v>
      </c>
      <c r="AT52" s="19">
        <v>25</v>
      </c>
    </row>
    <row r="53" spans="1:46" ht="15.9" customHeight="1" x14ac:dyDescent="0.3">
      <c r="A53" s="18" t="s">
        <v>72</v>
      </c>
      <c r="B53" s="13" t="s">
        <v>73</v>
      </c>
      <c r="C53" s="2">
        <v>1174</v>
      </c>
      <c r="D53" s="2">
        <v>4857</v>
      </c>
      <c r="E53" s="2">
        <v>1924</v>
      </c>
      <c r="F53" s="2">
        <v>272</v>
      </c>
      <c r="G53" s="2">
        <v>7053</v>
      </c>
      <c r="H53" s="14">
        <v>6.0076660988074959</v>
      </c>
      <c r="I53" s="2">
        <v>55</v>
      </c>
      <c r="J53" s="2">
        <v>104</v>
      </c>
      <c r="K53" s="2">
        <v>347</v>
      </c>
      <c r="L53" s="2">
        <v>9638</v>
      </c>
      <c r="M53" s="15">
        <v>8.2095400340715496</v>
      </c>
      <c r="N53" s="3">
        <v>122</v>
      </c>
      <c r="O53" s="3">
        <v>2</v>
      </c>
      <c r="P53" s="51" t="s">
        <v>217</v>
      </c>
      <c r="Q53" s="52" t="s">
        <v>217</v>
      </c>
      <c r="R53" s="4">
        <v>6600</v>
      </c>
      <c r="S53" s="52" t="s">
        <v>217</v>
      </c>
      <c r="T53" s="4">
        <v>6406</v>
      </c>
      <c r="U53" s="4">
        <v>13006</v>
      </c>
      <c r="V53" s="16">
        <v>4358</v>
      </c>
      <c r="W53" s="55" t="s">
        <v>217</v>
      </c>
      <c r="X53" s="4">
        <v>2528</v>
      </c>
      <c r="Y53" s="16">
        <v>4697</v>
      </c>
      <c r="Z53" s="4">
        <v>11583</v>
      </c>
      <c r="AA53" s="17">
        <v>9.8662691652470187</v>
      </c>
      <c r="AB53" s="52" t="s">
        <v>217</v>
      </c>
      <c r="AC53" s="4">
        <v>2233</v>
      </c>
      <c r="AD53" s="4">
        <v>2666</v>
      </c>
      <c r="AE53" s="4">
        <v>295</v>
      </c>
      <c r="AF53" s="52" t="s">
        <v>217</v>
      </c>
      <c r="AG53" s="4">
        <v>5194</v>
      </c>
      <c r="AH53" s="17">
        <v>4.4241908006814308</v>
      </c>
      <c r="AI53" s="53" t="s">
        <v>217</v>
      </c>
      <c r="AJ53" s="5">
        <v>0.78</v>
      </c>
      <c r="AK53" s="53" t="s">
        <v>217</v>
      </c>
      <c r="AL53" s="5">
        <v>0.78</v>
      </c>
      <c r="AM53" s="6">
        <v>6</v>
      </c>
      <c r="AN53" s="6">
        <v>1300</v>
      </c>
      <c r="AO53" s="4" t="s">
        <v>208</v>
      </c>
      <c r="AP53" s="6">
        <v>31</v>
      </c>
      <c r="AQ53" s="6">
        <v>1560</v>
      </c>
      <c r="AR53" s="49" t="s">
        <v>217</v>
      </c>
      <c r="AS53" s="49" t="s">
        <v>217</v>
      </c>
      <c r="AT53" s="54" t="s">
        <v>217</v>
      </c>
    </row>
    <row r="54" spans="1:46" ht="15.9" customHeight="1" x14ac:dyDescent="0.3">
      <c r="A54" s="18" t="s">
        <v>74</v>
      </c>
      <c r="B54" s="13" t="s">
        <v>32</v>
      </c>
      <c r="C54" s="2">
        <v>4503</v>
      </c>
      <c r="D54" s="2">
        <v>5736</v>
      </c>
      <c r="E54" s="2">
        <v>5244</v>
      </c>
      <c r="F54" s="2">
        <v>1313</v>
      </c>
      <c r="G54" s="2">
        <v>12293</v>
      </c>
      <c r="H54" s="14">
        <v>2.7299578059071732</v>
      </c>
      <c r="I54" s="2">
        <v>148</v>
      </c>
      <c r="J54" s="2">
        <v>316</v>
      </c>
      <c r="K54" s="2">
        <v>888</v>
      </c>
      <c r="L54" s="2">
        <v>12682</v>
      </c>
      <c r="M54" s="15">
        <v>2.8163446591161447</v>
      </c>
      <c r="N54" s="3">
        <v>902</v>
      </c>
      <c r="O54" s="3">
        <v>46</v>
      </c>
      <c r="P54" s="3">
        <v>64</v>
      </c>
      <c r="Q54" s="4">
        <v>124610</v>
      </c>
      <c r="R54" s="4">
        <v>39700</v>
      </c>
      <c r="S54" s="52" t="s">
        <v>217</v>
      </c>
      <c r="T54" s="52" t="s">
        <v>217</v>
      </c>
      <c r="U54" s="4">
        <v>164310</v>
      </c>
      <c r="V54" s="4">
        <v>85914</v>
      </c>
      <c r="W54" s="4">
        <v>21236</v>
      </c>
      <c r="X54" s="4">
        <v>19963</v>
      </c>
      <c r="Y54" s="4">
        <v>37197</v>
      </c>
      <c r="Z54" s="4">
        <v>164310</v>
      </c>
      <c r="AA54" s="17">
        <v>36.489007328447698</v>
      </c>
      <c r="AB54" s="52" t="s">
        <v>217</v>
      </c>
      <c r="AC54" s="4">
        <v>16893</v>
      </c>
      <c r="AD54" s="4">
        <v>338</v>
      </c>
      <c r="AE54" s="4">
        <v>404</v>
      </c>
      <c r="AF54" s="52" t="s">
        <v>217</v>
      </c>
      <c r="AG54" s="4">
        <v>17635</v>
      </c>
      <c r="AH54" s="17">
        <v>3.9162780368643126</v>
      </c>
      <c r="AI54" s="53" t="s">
        <v>217</v>
      </c>
      <c r="AJ54" s="5">
        <v>0.94</v>
      </c>
      <c r="AK54" s="5">
        <v>1.44</v>
      </c>
      <c r="AL54" s="5">
        <v>2.38</v>
      </c>
      <c r="AM54" s="6">
        <v>1</v>
      </c>
      <c r="AN54" s="6">
        <v>150</v>
      </c>
      <c r="AO54" s="4" t="s">
        <v>209</v>
      </c>
      <c r="AP54" s="6">
        <v>40</v>
      </c>
      <c r="AQ54" s="6">
        <v>2040</v>
      </c>
      <c r="AR54" s="2">
        <v>11730</v>
      </c>
      <c r="AS54" s="2">
        <v>1530</v>
      </c>
      <c r="AT54" s="19">
        <v>43</v>
      </c>
    </row>
    <row r="55" spans="1:46" ht="15.9" customHeight="1" x14ac:dyDescent="0.3">
      <c r="A55" s="18" t="s">
        <v>75</v>
      </c>
      <c r="B55" s="13" t="s">
        <v>76</v>
      </c>
      <c r="C55" s="2">
        <v>340</v>
      </c>
      <c r="D55" s="2">
        <v>128</v>
      </c>
      <c r="E55" s="2">
        <v>191</v>
      </c>
      <c r="F55" s="2">
        <v>399</v>
      </c>
      <c r="G55" s="2">
        <v>718</v>
      </c>
      <c r="H55" s="14">
        <v>2.111764705882353</v>
      </c>
      <c r="I55" s="49" t="s">
        <v>217</v>
      </c>
      <c r="J55" s="2">
        <v>30</v>
      </c>
      <c r="K55" s="2">
        <v>80</v>
      </c>
      <c r="L55" s="2">
        <v>2140</v>
      </c>
      <c r="M55" s="15">
        <v>6.2941176470588234</v>
      </c>
      <c r="N55" s="3">
        <v>306</v>
      </c>
      <c r="O55" s="3">
        <v>177</v>
      </c>
      <c r="P55" s="3">
        <v>25</v>
      </c>
      <c r="Q55" s="52" t="s">
        <v>217</v>
      </c>
      <c r="R55" s="4">
        <v>5600</v>
      </c>
      <c r="S55" s="4">
        <v>3500</v>
      </c>
      <c r="T55" s="4">
        <v>2428</v>
      </c>
      <c r="U55" s="4">
        <v>11528</v>
      </c>
      <c r="V55" s="16">
        <v>3297</v>
      </c>
      <c r="W55" s="16">
        <v>750</v>
      </c>
      <c r="X55" s="4">
        <v>2608</v>
      </c>
      <c r="Y55" s="16">
        <v>593</v>
      </c>
      <c r="Z55" s="4">
        <v>7248</v>
      </c>
      <c r="AA55" s="17">
        <v>21.317647058823528</v>
      </c>
      <c r="AB55" s="52" t="s">
        <v>217</v>
      </c>
      <c r="AC55" s="4">
        <v>1279</v>
      </c>
      <c r="AD55" s="4">
        <v>220</v>
      </c>
      <c r="AE55" s="4">
        <v>640</v>
      </c>
      <c r="AF55" s="4">
        <v>351</v>
      </c>
      <c r="AG55" s="4">
        <v>2490</v>
      </c>
      <c r="AH55" s="17">
        <v>7.3235294117647056</v>
      </c>
      <c r="AI55" s="53" t="s">
        <v>217</v>
      </c>
      <c r="AJ55" s="5">
        <v>0.25</v>
      </c>
      <c r="AK55" s="53" t="s">
        <v>217</v>
      </c>
      <c r="AL55" s="5">
        <v>0.25</v>
      </c>
      <c r="AM55" s="50" t="s">
        <v>217</v>
      </c>
      <c r="AN55" s="50" t="s">
        <v>217</v>
      </c>
      <c r="AO55" s="4" t="s">
        <v>209</v>
      </c>
      <c r="AP55" s="6">
        <v>10</v>
      </c>
      <c r="AQ55" s="6">
        <v>480</v>
      </c>
      <c r="AR55" s="2">
        <v>816</v>
      </c>
      <c r="AS55" s="2">
        <v>480</v>
      </c>
      <c r="AT55" s="19">
        <v>4</v>
      </c>
    </row>
    <row r="56" spans="1:46" ht="15.9" customHeight="1" x14ac:dyDescent="0.3">
      <c r="A56" s="18" t="s">
        <v>203</v>
      </c>
      <c r="B56" s="13" t="s">
        <v>134</v>
      </c>
      <c r="C56" s="2">
        <v>322</v>
      </c>
      <c r="D56" s="49" t="s">
        <v>217</v>
      </c>
      <c r="E56" s="49" t="s">
        <v>217</v>
      </c>
      <c r="F56" s="49" t="s">
        <v>217</v>
      </c>
      <c r="G56" s="49" t="s">
        <v>217</v>
      </c>
      <c r="H56" s="56" t="s">
        <v>217</v>
      </c>
      <c r="I56" s="49" t="s">
        <v>217</v>
      </c>
      <c r="J56" s="49" t="s">
        <v>217</v>
      </c>
      <c r="K56" s="49" t="s">
        <v>217</v>
      </c>
      <c r="L56" s="49" t="s">
        <v>217</v>
      </c>
      <c r="M56" s="57" t="s">
        <v>217</v>
      </c>
      <c r="N56" s="51" t="s">
        <v>217</v>
      </c>
      <c r="O56" s="51" t="s">
        <v>217</v>
      </c>
      <c r="P56" s="3">
        <v>0</v>
      </c>
      <c r="Q56" s="4">
        <v>1076</v>
      </c>
      <c r="R56" s="4">
        <v>5000</v>
      </c>
      <c r="S56" s="52" t="s">
        <v>217</v>
      </c>
      <c r="T56" s="52" t="s">
        <v>217</v>
      </c>
      <c r="U56" s="4">
        <v>6076</v>
      </c>
      <c r="V56" s="16">
        <v>1808</v>
      </c>
      <c r="W56" s="16">
        <v>666</v>
      </c>
      <c r="X56" s="4">
        <v>2439</v>
      </c>
      <c r="Y56" s="16">
        <v>1163</v>
      </c>
      <c r="Z56" s="4">
        <v>6076</v>
      </c>
      <c r="AA56" s="17">
        <v>18.869565217391305</v>
      </c>
      <c r="AB56" s="52" t="s">
        <v>217</v>
      </c>
      <c r="AC56" s="4">
        <v>2219</v>
      </c>
      <c r="AD56" s="4">
        <v>3220</v>
      </c>
      <c r="AE56" s="52" t="s">
        <v>217</v>
      </c>
      <c r="AF56" s="52" t="s">
        <v>217</v>
      </c>
      <c r="AG56" s="4">
        <v>5439</v>
      </c>
      <c r="AH56" s="17">
        <v>16.891304347826086</v>
      </c>
      <c r="AI56" s="53" t="s">
        <v>217</v>
      </c>
      <c r="AJ56" s="5">
        <v>0.5</v>
      </c>
      <c r="AK56" s="53" t="s">
        <v>217</v>
      </c>
      <c r="AL56" s="5">
        <v>0.5</v>
      </c>
      <c r="AM56" s="50" t="s">
        <v>217</v>
      </c>
      <c r="AN56" s="50" t="s">
        <v>217</v>
      </c>
      <c r="AO56" s="4" t="s">
        <v>208</v>
      </c>
      <c r="AP56" s="6">
        <v>20</v>
      </c>
      <c r="AQ56" s="6">
        <v>1040</v>
      </c>
      <c r="AR56" s="49" t="s">
        <v>217</v>
      </c>
      <c r="AS56" s="49" t="s">
        <v>217</v>
      </c>
      <c r="AT56" s="54" t="s">
        <v>217</v>
      </c>
    </row>
    <row r="57" spans="1:46" ht="15.9" customHeight="1" x14ac:dyDescent="0.3">
      <c r="A57" s="18" t="s">
        <v>77</v>
      </c>
      <c r="B57" s="13" t="s">
        <v>78</v>
      </c>
      <c r="C57" s="2">
        <v>10337</v>
      </c>
      <c r="D57" s="2">
        <v>34671</v>
      </c>
      <c r="E57" s="2">
        <v>31326</v>
      </c>
      <c r="F57" s="2">
        <v>5563</v>
      </c>
      <c r="G57" s="2">
        <v>71560</v>
      </c>
      <c r="H57" s="14">
        <v>6.9227048466673118</v>
      </c>
      <c r="I57" s="2">
        <v>294</v>
      </c>
      <c r="J57" s="2">
        <v>508</v>
      </c>
      <c r="K57" s="2">
        <v>919</v>
      </c>
      <c r="L57" s="2">
        <v>31416</v>
      </c>
      <c r="M57" s="15">
        <v>3.0391796459320886</v>
      </c>
      <c r="N57" s="3">
        <v>822</v>
      </c>
      <c r="O57" s="3">
        <v>164</v>
      </c>
      <c r="P57" s="3">
        <v>80</v>
      </c>
      <c r="Q57" s="4">
        <v>240210</v>
      </c>
      <c r="R57" s="4">
        <v>28000</v>
      </c>
      <c r="S57" s="52" t="s">
        <v>217</v>
      </c>
      <c r="T57" s="4">
        <v>3000</v>
      </c>
      <c r="U57" s="4">
        <v>271210</v>
      </c>
      <c r="V57" s="4">
        <v>102000</v>
      </c>
      <c r="W57" s="4">
        <v>56400</v>
      </c>
      <c r="X57" s="4">
        <v>31570</v>
      </c>
      <c r="Y57" s="4">
        <v>81240</v>
      </c>
      <c r="Z57" s="4">
        <v>271210</v>
      </c>
      <c r="AA57" s="17">
        <v>26.236819193189515</v>
      </c>
      <c r="AB57" s="52" t="s">
        <v>217</v>
      </c>
      <c r="AC57" s="4">
        <v>24000</v>
      </c>
      <c r="AD57" s="4">
        <v>1506</v>
      </c>
      <c r="AE57" s="4">
        <v>3500</v>
      </c>
      <c r="AF57" s="4">
        <v>850</v>
      </c>
      <c r="AG57" s="4">
        <v>29856</v>
      </c>
      <c r="AH57" s="17">
        <v>2.8882654541936734</v>
      </c>
      <c r="AI57" s="5">
        <v>1</v>
      </c>
      <c r="AJ57" s="5">
        <v>1</v>
      </c>
      <c r="AK57" s="5">
        <v>3.5</v>
      </c>
      <c r="AL57" s="5">
        <v>4.5</v>
      </c>
      <c r="AM57" s="6">
        <v>38</v>
      </c>
      <c r="AN57" s="6">
        <v>725</v>
      </c>
      <c r="AO57" s="4" t="s">
        <v>210</v>
      </c>
      <c r="AP57" s="6">
        <v>48</v>
      </c>
      <c r="AQ57" s="6">
        <v>2448</v>
      </c>
      <c r="AR57" s="2">
        <v>46415</v>
      </c>
      <c r="AS57" s="2">
        <v>5000</v>
      </c>
      <c r="AT57" s="19">
        <v>119</v>
      </c>
    </row>
    <row r="58" spans="1:46" ht="15.9" customHeight="1" x14ac:dyDescent="0.3">
      <c r="A58" s="18" t="s">
        <v>79</v>
      </c>
      <c r="B58" s="13" t="s">
        <v>80</v>
      </c>
      <c r="C58" s="2">
        <v>290</v>
      </c>
      <c r="D58" s="2">
        <v>1864</v>
      </c>
      <c r="E58" s="49" t="s">
        <v>217</v>
      </c>
      <c r="F58" s="2">
        <v>1247</v>
      </c>
      <c r="G58" s="2">
        <v>3111</v>
      </c>
      <c r="H58" s="14">
        <v>10.727586206896552</v>
      </c>
      <c r="I58" s="49" t="s">
        <v>217</v>
      </c>
      <c r="J58" s="2">
        <v>51</v>
      </c>
      <c r="K58" s="2">
        <v>575</v>
      </c>
      <c r="L58" s="2">
        <v>8390</v>
      </c>
      <c r="M58" s="15">
        <v>28.931034482758619</v>
      </c>
      <c r="N58" s="3">
        <v>484</v>
      </c>
      <c r="O58" s="3">
        <v>128</v>
      </c>
      <c r="P58" s="3">
        <v>70</v>
      </c>
      <c r="Q58" s="4">
        <v>15000</v>
      </c>
      <c r="R58" s="4">
        <v>10000</v>
      </c>
      <c r="S58" s="52" t="s">
        <v>217</v>
      </c>
      <c r="T58" s="4">
        <v>160</v>
      </c>
      <c r="U58" s="4">
        <v>25160</v>
      </c>
      <c r="V58" s="16">
        <v>11131</v>
      </c>
      <c r="W58" s="16">
        <v>2443</v>
      </c>
      <c r="X58" s="4">
        <v>6800</v>
      </c>
      <c r="Y58" s="16">
        <v>4538</v>
      </c>
      <c r="Z58" s="4">
        <v>24912</v>
      </c>
      <c r="AA58" s="17">
        <v>85.903448275862075</v>
      </c>
      <c r="AB58" s="4">
        <v>794</v>
      </c>
      <c r="AC58" s="4">
        <v>3786</v>
      </c>
      <c r="AD58" s="4">
        <v>6297</v>
      </c>
      <c r="AE58" s="4">
        <v>1250</v>
      </c>
      <c r="AF58" s="4">
        <v>258</v>
      </c>
      <c r="AG58" s="4">
        <v>11591</v>
      </c>
      <c r="AH58" s="17">
        <v>39.968965517241379</v>
      </c>
      <c r="AI58" s="53" t="s">
        <v>217</v>
      </c>
      <c r="AJ58" s="5">
        <v>0.4</v>
      </c>
      <c r="AK58" s="5">
        <v>0.1</v>
      </c>
      <c r="AL58" s="5">
        <v>0.5</v>
      </c>
      <c r="AM58" s="6">
        <v>3</v>
      </c>
      <c r="AN58" s="6">
        <v>15</v>
      </c>
      <c r="AO58" s="4" t="s">
        <v>210</v>
      </c>
      <c r="AP58" s="6">
        <v>10</v>
      </c>
      <c r="AQ58" s="6">
        <v>520</v>
      </c>
      <c r="AR58" s="2">
        <v>2000</v>
      </c>
      <c r="AS58" s="2">
        <v>500</v>
      </c>
      <c r="AT58" s="19">
        <v>1</v>
      </c>
    </row>
    <row r="59" spans="1:46" ht="15.9" customHeight="1" x14ac:dyDescent="0.3">
      <c r="A59" s="18" t="s">
        <v>81</v>
      </c>
      <c r="B59" s="13" t="s">
        <v>82</v>
      </c>
      <c r="C59" s="2">
        <v>3576</v>
      </c>
      <c r="D59" s="2">
        <v>14010</v>
      </c>
      <c r="E59" s="2">
        <v>13284</v>
      </c>
      <c r="F59" s="2">
        <v>2846</v>
      </c>
      <c r="G59" s="2">
        <v>30140</v>
      </c>
      <c r="H59" s="14">
        <v>8.4284116331096204</v>
      </c>
      <c r="I59" s="2">
        <v>183</v>
      </c>
      <c r="J59" s="2">
        <v>460</v>
      </c>
      <c r="K59" s="2">
        <v>1789</v>
      </c>
      <c r="L59" s="2">
        <v>23000</v>
      </c>
      <c r="M59" s="15">
        <v>6.4317673378076066</v>
      </c>
      <c r="N59" s="3">
        <v>800</v>
      </c>
      <c r="O59" s="3">
        <v>213</v>
      </c>
      <c r="P59" s="3">
        <v>122</v>
      </c>
      <c r="Q59" s="4">
        <v>120527</v>
      </c>
      <c r="R59" s="4">
        <v>10000</v>
      </c>
      <c r="S59" s="4">
        <v>3550</v>
      </c>
      <c r="T59" s="4">
        <v>5290</v>
      </c>
      <c r="U59" s="4">
        <v>139367</v>
      </c>
      <c r="V59" s="4">
        <v>70416</v>
      </c>
      <c r="W59" s="4">
        <v>13603</v>
      </c>
      <c r="X59" s="4">
        <v>36023</v>
      </c>
      <c r="Y59" s="4">
        <v>19325</v>
      </c>
      <c r="Z59" s="4">
        <v>139367</v>
      </c>
      <c r="AA59" s="17">
        <v>38.972874720357943</v>
      </c>
      <c r="AB59" s="52" t="s">
        <v>217</v>
      </c>
      <c r="AC59" s="4">
        <v>27242</v>
      </c>
      <c r="AD59" s="4">
        <v>220</v>
      </c>
      <c r="AE59" s="4">
        <v>2484</v>
      </c>
      <c r="AF59" s="52" t="s">
        <v>217</v>
      </c>
      <c r="AG59" s="4">
        <v>29946</v>
      </c>
      <c r="AH59" s="17">
        <v>8.374161073825503</v>
      </c>
      <c r="AI59" s="5">
        <v>1</v>
      </c>
      <c r="AJ59" s="5">
        <v>1</v>
      </c>
      <c r="AK59" s="5">
        <v>1.7</v>
      </c>
      <c r="AL59" s="5">
        <v>2.7</v>
      </c>
      <c r="AM59" s="6">
        <v>10</v>
      </c>
      <c r="AN59" s="6">
        <v>250</v>
      </c>
      <c r="AO59" s="4" t="s">
        <v>208</v>
      </c>
      <c r="AP59" s="6">
        <v>44</v>
      </c>
      <c r="AQ59" s="6">
        <v>2200</v>
      </c>
      <c r="AR59" s="2">
        <v>20100</v>
      </c>
      <c r="AS59" s="2">
        <v>2140</v>
      </c>
      <c r="AT59" s="19">
        <v>13</v>
      </c>
    </row>
    <row r="60" spans="1:46" ht="15.9" customHeight="1" x14ac:dyDescent="0.3">
      <c r="A60" s="18" t="s">
        <v>128</v>
      </c>
      <c r="B60" s="13" t="s">
        <v>129</v>
      </c>
      <c r="C60" s="2">
        <v>465</v>
      </c>
      <c r="D60" s="2">
        <v>48</v>
      </c>
      <c r="E60" s="49" t="s">
        <v>217</v>
      </c>
      <c r="F60" s="49" t="s">
        <v>217</v>
      </c>
      <c r="G60" s="2">
        <v>48</v>
      </c>
      <c r="H60" s="14">
        <v>0.1032258064516129</v>
      </c>
      <c r="I60" s="49" t="s">
        <v>217</v>
      </c>
      <c r="J60" s="49" t="s">
        <v>217</v>
      </c>
      <c r="K60" s="2">
        <v>50</v>
      </c>
      <c r="L60" s="2">
        <v>2700</v>
      </c>
      <c r="M60" s="15">
        <v>5.806451612903226</v>
      </c>
      <c r="N60" s="51" t="s">
        <v>217</v>
      </c>
      <c r="O60" s="51" t="s">
        <v>217</v>
      </c>
      <c r="P60" s="3">
        <v>10</v>
      </c>
      <c r="Q60" s="52" t="s">
        <v>217</v>
      </c>
      <c r="R60" s="4">
        <v>5000</v>
      </c>
      <c r="S60" s="52" t="s">
        <v>217</v>
      </c>
      <c r="T60" s="52" t="s">
        <v>217</v>
      </c>
      <c r="U60" s="4">
        <v>5000</v>
      </c>
      <c r="V60" s="4">
        <v>2479</v>
      </c>
      <c r="W60" s="4">
        <v>27</v>
      </c>
      <c r="X60" s="4">
        <v>1193</v>
      </c>
      <c r="Y60" s="4">
        <v>344</v>
      </c>
      <c r="Z60" s="4">
        <v>4043</v>
      </c>
      <c r="AA60" s="17">
        <v>8.6946236559139791</v>
      </c>
      <c r="AB60" s="52" t="s">
        <v>217</v>
      </c>
      <c r="AC60" s="4">
        <v>973</v>
      </c>
      <c r="AD60" s="4">
        <v>525</v>
      </c>
      <c r="AE60" s="52" t="s">
        <v>217</v>
      </c>
      <c r="AF60" s="52" t="s">
        <v>217</v>
      </c>
      <c r="AG60" s="4">
        <v>1498</v>
      </c>
      <c r="AH60" s="17">
        <v>3.2215053763440862</v>
      </c>
      <c r="AI60" s="53" t="s">
        <v>217</v>
      </c>
      <c r="AJ60" s="5">
        <v>0.25</v>
      </c>
      <c r="AK60" s="53" t="s">
        <v>217</v>
      </c>
      <c r="AL60" s="5">
        <v>0.25</v>
      </c>
      <c r="AM60" s="50" t="s">
        <v>217</v>
      </c>
      <c r="AN60" s="50" t="s">
        <v>217</v>
      </c>
      <c r="AO60" s="4" t="s">
        <v>210</v>
      </c>
      <c r="AP60" s="6">
        <v>10</v>
      </c>
      <c r="AQ60" s="6">
        <v>520</v>
      </c>
      <c r="AR60" s="49" t="s">
        <v>217</v>
      </c>
      <c r="AS60" s="49" t="s">
        <v>217</v>
      </c>
      <c r="AT60" s="54" t="s">
        <v>217</v>
      </c>
    </row>
    <row r="61" spans="1:46" ht="15.9" customHeight="1" x14ac:dyDescent="0.3">
      <c r="A61" s="18" t="s">
        <v>83</v>
      </c>
      <c r="B61" s="13" t="s">
        <v>84</v>
      </c>
      <c r="C61" s="2">
        <v>300</v>
      </c>
      <c r="D61" s="2">
        <v>1327</v>
      </c>
      <c r="E61" s="2">
        <v>642</v>
      </c>
      <c r="F61" s="2">
        <v>738</v>
      </c>
      <c r="G61" s="2">
        <v>2707</v>
      </c>
      <c r="H61" s="14">
        <v>9.0233333333333334</v>
      </c>
      <c r="I61" s="49" t="s">
        <v>217</v>
      </c>
      <c r="J61" s="2">
        <v>51</v>
      </c>
      <c r="K61" s="2">
        <v>327</v>
      </c>
      <c r="L61" s="2">
        <v>6650</v>
      </c>
      <c r="M61" s="15">
        <v>22.166666666666668</v>
      </c>
      <c r="N61" s="3">
        <v>42</v>
      </c>
      <c r="O61" s="3">
        <v>67</v>
      </c>
      <c r="P61" s="3">
        <v>27</v>
      </c>
      <c r="Q61" s="4">
        <v>3050</v>
      </c>
      <c r="R61" s="4">
        <v>9480</v>
      </c>
      <c r="S61" s="52" t="s">
        <v>217</v>
      </c>
      <c r="T61" s="4">
        <v>1718</v>
      </c>
      <c r="U61" s="4">
        <v>14248</v>
      </c>
      <c r="V61" s="16">
        <v>7574</v>
      </c>
      <c r="W61" s="16">
        <v>900</v>
      </c>
      <c r="X61" s="4">
        <v>2084</v>
      </c>
      <c r="Y61" s="16">
        <v>3572</v>
      </c>
      <c r="Z61" s="4">
        <v>14130</v>
      </c>
      <c r="AA61" s="17">
        <v>47.1</v>
      </c>
      <c r="AB61" s="52" t="s">
        <v>217</v>
      </c>
      <c r="AC61" s="4">
        <v>1519</v>
      </c>
      <c r="AD61" s="4">
        <v>370</v>
      </c>
      <c r="AE61" s="4">
        <v>40</v>
      </c>
      <c r="AF61" s="52" t="s">
        <v>217</v>
      </c>
      <c r="AG61" s="4">
        <v>1929</v>
      </c>
      <c r="AH61" s="17">
        <v>6.43</v>
      </c>
      <c r="AI61" s="53" t="s">
        <v>217</v>
      </c>
      <c r="AJ61" s="5">
        <v>0.45</v>
      </c>
      <c r="AK61" s="53" t="s">
        <v>217</v>
      </c>
      <c r="AL61" s="5">
        <v>0.45</v>
      </c>
      <c r="AM61" s="6">
        <v>14</v>
      </c>
      <c r="AN61" s="6">
        <v>100</v>
      </c>
      <c r="AO61" s="4" t="s">
        <v>209</v>
      </c>
      <c r="AP61" s="6">
        <v>20</v>
      </c>
      <c r="AQ61" s="6">
        <v>936</v>
      </c>
      <c r="AR61" s="2">
        <v>4236</v>
      </c>
      <c r="AS61" s="2">
        <v>2153</v>
      </c>
      <c r="AT61" s="19">
        <v>10</v>
      </c>
    </row>
    <row r="62" spans="1:46" ht="15.9" customHeight="1" x14ac:dyDescent="0.3">
      <c r="A62" s="18" t="s">
        <v>205</v>
      </c>
      <c r="B62" s="13" t="s">
        <v>204</v>
      </c>
      <c r="C62" s="2">
        <v>499</v>
      </c>
      <c r="D62" s="49" t="s">
        <v>217</v>
      </c>
      <c r="E62" s="49" t="s">
        <v>217</v>
      </c>
      <c r="F62" s="49" t="s">
        <v>217</v>
      </c>
      <c r="G62" s="49" t="s">
        <v>217</v>
      </c>
      <c r="H62" s="56" t="s">
        <v>217</v>
      </c>
      <c r="I62" s="49" t="s">
        <v>217</v>
      </c>
      <c r="J62" s="49" t="s">
        <v>217</v>
      </c>
      <c r="K62" s="2">
        <v>79</v>
      </c>
      <c r="L62" s="2">
        <v>987</v>
      </c>
      <c r="M62" s="15">
        <v>1.9779559118236474</v>
      </c>
      <c r="N62" s="3">
        <v>44</v>
      </c>
      <c r="O62" s="3">
        <v>6</v>
      </c>
      <c r="P62" s="3">
        <v>9</v>
      </c>
      <c r="Q62" s="4">
        <v>1317</v>
      </c>
      <c r="R62" s="4">
        <v>6000</v>
      </c>
      <c r="S62" s="52" t="s">
        <v>217</v>
      </c>
      <c r="T62" s="52" t="s">
        <v>217</v>
      </c>
      <c r="U62" s="4">
        <v>7317</v>
      </c>
      <c r="V62" s="16">
        <v>3520</v>
      </c>
      <c r="W62" s="55" t="s">
        <v>217</v>
      </c>
      <c r="X62" s="4">
        <v>1279</v>
      </c>
      <c r="Y62" s="16">
        <v>1398</v>
      </c>
      <c r="Z62" s="4">
        <v>6197</v>
      </c>
      <c r="AA62" s="17">
        <v>12.418837675350701</v>
      </c>
      <c r="AB62" s="52" t="s">
        <v>217</v>
      </c>
      <c r="AC62" s="4">
        <v>777</v>
      </c>
      <c r="AD62" s="4">
        <v>570</v>
      </c>
      <c r="AE62" s="4">
        <v>132</v>
      </c>
      <c r="AF62" s="52" t="s">
        <v>217</v>
      </c>
      <c r="AG62" s="4">
        <v>1479</v>
      </c>
      <c r="AH62" s="17">
        <v>2.963927855711423</v>
      </c>
      <c r="AI62" s="53" t="s">
        <v>217</v>
      </c>
      <c r="AJ62" s="5">
        <v>0.25</v>
      </c>
      <c r="AK62" s="53" t="s">
        <v>217</v>
      </c>
      <c r="AL62" s="5">
        <v>0.25</v>
      </c>
      <c r="AM62" s="50" t="s">
        <v>217</v>
      </c>
      <c r="AN62" s="50" t="s">
        <v>217</v>
      </c>
      <c r="AO62" s="4" t="s">
        <v>210</v>
      </c>
      <c r="AP62" s="6">
        <v>20</v>
      </c>
      <c r="AQ62" s="6">
        <v>980</v>
      </c>
      <c r="AR62" s="2">
        <v>1920</v>
      </c>
      <c r="AS62" s="2">
        <v>480</v>
      </c>
      <c r="AT62" s="54" t="s">
        <v>217</v>
      </c>
    </row>
    <row r="63" spans="1:46" ht="15.9" customHeight="1" x14ac:dyDescent="0.3">
      <c r="A63" s="18" t="s">
        <v>85</v>
      </c>
      <c r="B63" s="13" t="s">
        <v>86</v>
      </c>
      <c r="C63" s="2">
        <v>243</v>
      </c>
      <c r="D63" s="2">
        <v>388</v>
      </c>
      <c r="E63" s="2">
        <v>210</v>
      </c>
      <c r="F63" s="2">
        <v>176</v>
      </c>
      <c r="G63" s="2">
        <v>774</v>
      </c>
      <c r="H63" s="14">
        <v>3.1851851851851851</v>
      </c>
      <c r="I63" s="49" t="s">
        <v>217</v>
      </c>
      <c r="J63" s="2">
        <v>2</v>
      </c>
      <c r="K63" s="2">
        <v>149</v>
      </c>
      <c r="L63" s="2">
        <v>2073</v>
      </c>
      <c r="M63" s="15">
        <v>8.5308641975308639</v>
      </c>
      <c r="N63" s="3">
        <v>81</v>
      </c>
      <c r="O63" s="3">
        <v>22</v>
      </c>
      <c r="P63" s="3">
        <v>16</v>
      </c>
      <c r="Q63" s="4">
        <v>800</v>
      </c>
      <c r="R63" s="4">
        <v>5800</v>
      </c>
      <c r="S63" s="52" t="s">
        <v>217</v>
      </c>
      <c r="T63" s="52" t="s">
        <v>217</v>
      </c>
      <c r="U63" s="4">
        <v>6600</v>
      </c>
      <c r="V63" s="16">
        <v>2759</v>
      </c>
      <c r="W63" s="16">
        <v>160</v>
      </c>
      <c r="X63" s="4">
        <v>2799</v>
      </c>
      <c r="Y63" s="16">
        <v>81</v>
      </c>
      <c r="Z63" s="4">
        <v>5799</v>
      </c>
      <c r="AA63" s="17">
        <v>23.864197530864196</v>
      </c>
      <c r="AB63" s="4">
        <v>6599</v>
      </c>
      <c r="AC63" s="4">
        <v>2229</v>
      </c>
      <c r="AD63" s="4">
        <v>450</v>
      </c>
      <c r="AE63" s="52" t="s">
        <v>217</v>
      </c>
      <c r="AF63" s="52" t="s">
        <v>217</v>
      </c>
      <c r="AG63" s="4">
        <v>2679</v>
      </c>
      <c r="AH63" s="17">
        <v>11.024691358024691</v>
      </c>
      <c r="AI63" s="53" t="s">
        <v>217</v>
      </c>
      <c r="AJ63" s="5">
        <v>0.31</v>
      </c>
      <c r="AK63" s="53" t="s">
        <v>217</v>
      </c>
      <c r="AL63" s="5">
        <v>0.31</v>
      </c>
      <c r="AM63" s="50" t="s">
        <v>217</v>
      </c>
      <c r="AN63" s="50" t="s">
        <v>217</v>
      </c>
      <c r="AO63" s="4" t="s">
        <v>208</v>
      </c>
      <c r="AP63" s="6">
        <v>10</v>
      </c>
      <c r="AQ63" s="6">
        <v>550</v>
      </c>
      <c r="AR63" s="2">
        <v>1250</v>
      </c>
      <c r="AS63" s="2">
        <v>30</v>
      </c>
      <c r="AT63" s="19">
        <v>1</v>
      </c>
    </row>
    <row r="64" spans="1:46" ht="15.9" customHeight="1" x14ac:dyDescent="0.3">
      <c r="A64" s="18" t="s">
        <v>171</v>
      </c>
      <c r="B64" s="13" t="s">
        <v>176</v>
      </c>
      <c r="C64" s="2">
        <v>511</v>
      </c>
      <c r="D64" s="2">
        <v>35</v>
      </c>
      <c r="E64" s="2">
        <v>28</v>
      </c>
      <c r="F64" s="49" t="s">
        <v>217</v>
      </c>
      <c r="G64" s="2">
        <v>63</v>
      </c>
      <c r="H64" s="14">
        <v>0.12328767123287671</v>
      </c>
      <c r="I64" s="49" t="s">
        <v>217</v>
      </c>
      <c r="J64" s="49" t="s">
        <v>217</v>
      </c>
      <c r="K64" s="2">
        <v>75</v>
      </c>
      <c r="L64" s="2">
        <v>2000</v>
      </c>
      <c r="M64" s="15">
        <v>3.9138943248532287</v>
      </c>
      <c r="N64" s="51" t="s">
        <v>217</v>
      </c>
      <c r="O64" s="3">
        <v>3</v>
      </c>
      <c r="P64" s="51" t="s">
        <v>217</v>
      </c>
      <c r="Q64" s="4">
        <v>15543</v>
      </c>
      <c r="R64" s="4">
        <v>10000</v>
      </c>
      <c r="S64" s="52" t="s">
        <v>217</v>
      </c>
      <c r="T64" s="52" t="s">
        <v>217</v>
      </c>
      <c r="U64" s="4">
        <v>25543</v>
      </c>
      <c r="V64" s="16">
        <v>10920</v>
      </c>
      <c r="W64" s="16">
        <v>2500</v>
      </c>
      <c r="X64" s="4">
        <v>3150</v>
      </c>
      <c r="Y64" s="16">
        <v>9003</v>
      </c>
      <c r="Z64" s="4">
        <v>25573</v>
      </c>
      <c r="AA64" s="17">
        <v>50.045009784735811</v>
      </c>
      <c r="AB64" s="52" t="s">
        <v>217</v>
      </c>
      <c r="AC64" s="4">
        <v>2500</v>
      </c>
      <c r="AD64" s="4">
        <v>326</v>
      </c>
      <c r="AE64" s="52" t="s">
        <v>217</v>
      </c>
      <c r="AF64" s="4">
        <v>200</v>
      </c>
      <c r="AG64" s="4">
        <v>3026</v>
      </c>
      <c r="AH64" s="17">
        <v>5.921722113502935</v>
      </c>
      <c r="AI64" s="53" t="s">
        <v>217</v>
      </c>
      <c r="AJ64" s="5">
        <v>0.5</v>
      </c>
      <c r="AK64" s="53" t="s">
        <v>217</v>
      </c>
      <c r="AL64" s="5">
        <v>0.5</v>
      </c>
      <c r="AM64" s="6">
        <v>3</v>
      </c>
      <c r="AN64" s="6">
        <v>10</v>
      </c>
      <c r="AO64" s="4" t="s">
        <v>209</v>
      </c>
      <c r="AP64" s="6">
        <v>20</v>
      </c>
      <c r="AQ64" s="6">
        <v>1040</v>
      </c>
      <c r="AR64" s="49" t="s">
        <v>217</v>
      </c>
      <c r="AS64" s="49" t="s">
        <v>217</v>
      </c>
      <c r="AT64" s="54" t="s">
        <v>217</v>
      </c>
    </row>
    <row r="65" spans="1:46" ht="15.9" customHeight="1" x14ac:dyDescent="0.3">
      <c r="A65" s="18" t="s">
        <v>88</v>
      </c>
      <c r="B65" s="13" t="s">
        <v>89</v>
      </c>
      <c r="C65" s="2">
        <v>620</v>
      </c>
      <c r="D65" s="2">
        <v>1767</v>
      </c>
      <c r="E65" s="2">
        <v>1195</v>
      </c>
      <c r="F65" s="2">
        <v>761</v>
      </c>
      <c r="G65" s="2">
        <v>3723</v>
      </c>
      <c r="H65" s="14">
        <v>6.0048387096774194</v>
      </c>
      <c r="I65" s="49" t="s">
        <v>217</v>
      </c>
      <c r="J65" s="2">
        <v>42</v>
      </c>
      <c r="K65" s="2">
        <v>455</v>
      </c>
      <c r="L65" s="2">
        <v>13520</v>
      </c>
      <c r="M65" s="15">
        <v>21.806451612903224</v>
      </c>
      <c r="N65" s="3">
        <v>340</v>
      </c>
      <c r="O65" s="3">
        <v>47</v>
      </c>
      <c r="P65" s="3">
        <v>22</v>
      </c>
      <c r="Q65" s="4">
        <v>1500</v>
      </c>
      <c r="R65" s="4">
        <v>5000</v>
      </c>
      <c r="S65" s="52" t="s">
        <v>217</v>
      </c>
      <c r="T65" s="4">
        <v>1920</v>
      </c>
      <c r="U65" s="4">
        <v>8420</v>
      </c>
      <c r="V65" s="55" t="s">
        <v>217</v>
      </c>
      <c r="W65" s="55" t="s">
        <v>217</v>
      </c>
      <c r="X65" s="4">
        <v>6000</v>
      </c>
      <c r="Y65" s="16">
        <v>1319</v>
      </c>
      <c r="Z65" s="4">
        <v>7319</v>
      </c>
      <c r="AA65" s="17">
        <v>11.804838709677419</v>
      </c>
      <c r="AB65" s="52" t="s">
        <v>217</v>
      </c>
      <c r="AC65" s="4">
        <v>5009</v>
      </c>
      <c r="AD65" s="4">
        <v>4184</v>
      </c>
      <c r="AE65" s="4">
        <v>665</v>
      </c>
      <c r="AF65" s="52" t="s">
        <v>217</v>
      </c>
      <c r="AG65" s="4">
        <v>9858</v>
      </c>
      <c r="AH65" s="17">
        <v>15.9</v>
      </c>
      <c r="AI65" s="53" t="s">
        <v>217</v>
      </c>
      <c r="AJ65" s="53" t="s">
        <v>217</v>
      </c>
      <c r="AK65" s="53" t="s">
        <v>217</v>
      </c>
      <c r="AL65" s="53" t="s">
        <v>217</v>
      </c>
      <c r="AM65" s="6">
        <v>8</v>
      </c>
      <c r="AN65" s="6">
        <v>600</v>
      </c>
      <c r="AO65" s="4" t="s">
        <v>208</v>
      </c>
      <c r="AP65" s="6">
        <v>11</v>
      </c>
      <c r="AQ65" s="6">
        <v>590</v>
      </c>
      <c r="AR65" s="2">
        <v>2250</v>
      </c>
      <c r="AS65" s="2">
        <v>600</v>
      </c>
      <c r="AT65" s="54" t="s">
        <v>217</v>
      </c>
    </row>
    <row r="66" spans="1:46" ht="15.9" customHeight="1" x14ac:dyDescent="0.3">
      <c r="A66" s="18" t="s">
        <v>90</v>
      </c>
      <c r="B66" s="13" t="s">
        <v>91</v>
      </c>
      <c r="C66" s="2">
        <v>5537</v>
      </c>
      <c r="D66" s="2">
        <v>15210</v>
      </c>
      <c r="E66" s="2">
        <v>11187</v>
      </c>
      <c r="F66" s="2">
        <v>6874</v>
      </c>
      <c r="G66" s="2">
        <v>33271</v>
      </c>
      <c r="H66" s="14">
        <v>6.0088495575221241</v>
      </c>
      <c r="I66" s="2">
        <v>5</v>
      </c>
      <c r="J66" s="2">
        <v>445</v>
      </c>
      <c r="K66" s="2">
        <v>744</v>
      </c>
      <c r="L66" s="2">
        <v>21098</v>
      </c>
      <c r="M66" s="15">
        <v>3.8103666245259165</v>
      </c>
      <c r="N66" s="3">
        <v>1569</v>
      </c>
      <c r="O66" s="3">
        <v>422</v>
      </c>
      <c r="P66" s="3">
        <v>67</v>
      </c>
      <c r="Q66" s="4">
        <v>128028</v>
      </c>
      <c r="R66" s="4">
        <v>14000</v>
      </c>
      <c r="S66" s="52" t="s">
        <v>217</v>
      </c>
      <c r="T66" s="4">
        <v>270</v>
      </c>
      <c r="U66" s="4">
        <v>142298</v>
      </c>
      <c r="V66" s="4">
        <v>71316</v>
      </c>
      <c r="W66" s="4">
        <v>26163</v>
      </c>
      <c r="X66" s="4">
        <v>19343</v>
      </c>
      <c r="Y66" s="4">
        <v>25657</v>
      </c>
      <c r="Z66" s="4">
        <v>142479</v>
      </c>
      <c r="AA66" s="17">
        <v>25.732165432544701</v>
      </c>
      <c r="AB66" s="52" t="s">
        <v>217</v>
      </c>
      <c r="AC66" s="4">
        <v>14203</v>
      </c>
      <c r="AD66" s="4">
        <v>728</v>
      </c>
      <c r="AE66" s="4">
        <v>956</v>
      </c>
      <c r="AF66" s="52" t="s">
        <v>217</v>
      </c>
      <c r="AG66" s="4">
        <v>15887</v>
      </c>
      <c r="AH66" s="17">
        <v>2.8692432725302512</v>
      </c>
      <c r="AI66" s="5">
        <v>1</v>
      </c>
      <c r="AJ66" s="5">
        <v>1</v>
      </c>
      <c r="AK66" s="5">
        <v>2.2999999999999998</v>
      </c>
      <c r="AL66" s="5">
        <v>3.3</v>
      </c>
      <c r="AM66" s="6">
        <v>4</v>
      </c>
      <c r="AN66" s="6">
        <v>200</v>
      </c>
      <c r="AO66" s="4" t="s">
        <v>209</v>
      </c>
      <c r="AP66" s="6">
        <v>38</v>
      </c>
      <c r="AQ66" s="6">
        <v>2000</v>
      </c>
      <c r="AR66" s="2">
        <v>20000</v>
      </c>
      <c r="AS66" s="2">
        <v>2600</v>
      </c>
      <c r="AT66" s="19">
        <v>163</v>
      </c>
    </row>
    <row r="67" spans="1:46" ht="15.9" customHeight="1" x14ac:dyDescent="0.3">
      <c r="A67" s="18" t="s">
        <v>92</v>
      </c>
      <c r="B67" s="13" t="s">
        <v>93</v>
      </c>
      <c r="C67" s="2">
        <v>448</v>
      </c>
      <c r="D67" s="2">
        <v>394</v>
      </c>
      <c r="E67" s="2">
        <v>363</v>
      </c>
      <c r="F67" s="2">
        <v>79</v>
      </c>
      <c r="G67" s="2">
        <v>836</v>
      </c>
      <c r="H67" s="14">
        <v>1.8660714285714286</v>
      </c>
      <c r="I67" s="49" t="s">
        <v>217</v>
      </c>
      <c r="J67" s="2">
        <v>44</v>
      </c>
      <c r="K67" s="2">
        <v>109</v>
      </c>
      <c r="L67" s="2">
        <v>2909</v>
      </c>
      <c r="M67" s="15">
        <v>6.4933035714285712</v>
      </c>
      <c r="N67" s="51" t="s">
        <v>217</v>
      </c>
      <c r="O67" s="3">
        <v>6</v>
      </c>
      <c r="P67" s="3">
        <v>21</v>
      </c>
      <c r="Q67" s="4">
        <v>6806</v>
      </c>
      <c r="R67" s="4">
        <v>6869</v>
      </c>
      <c r="S67" s="52" t="s">
        <v>217</v>
      </c>
      <c r="T67" s="52" t="s">
        <v>217</v>
      </c>
      <c r="U67" s="4">
        <v>13675</v>
      </c>
      <c r="V67" s="16">
        <v>7400</v>
      </c>
      <c r="W67" s="16">
        <v>1406</v>
      </c>
      <c r="X67" s="4">
        <v>1642</v>
      </c>
      <c r="Y67" s="16">
        <v>3226</v>
      </c>
      <c r="Z67" s="4">
        <v>13674</v>
      </c>
      <c r="AA67" s="17">
        <v>30.522321428571427</v>
      </c>
      <c r="AB67" s="52" t="s">
        <v>217</v>
      </c>
      <c r="AC67" s="4">
        <v>914</v>
      </c>
      <c r="AD67" s="4">
        <v>4302</v>
      </c>
      <c r="AE67" s="52" t="s">
        <v>217</v>
      </c>
      <c r="AF67" s="52" t="s">
        <v>217</v>
      </c>
      <c r="AG67" s="4">
        <v>5216</v>
      </c>
      <c r="AH67" s="17">
        <v>11.642857142857142</v>
      </c>
      <c r="AI67" s="53" t="s">
        <v>217</v>
      </c>
      <c r="AJ67" s="5">
        <v>0.43</v>
      </c>
      <c r="AK67" s="53" t="s">
        <v>217</v>
      </c>
      <c r="AL67" s="5">
        <v>0.43</v>
      </c>
      <c r="AM67" s="50" t="s">
        <v>217</v>
      </c>
      <c r="AN67" s="50" t="s">
        <v>217</v>
      </c>
      <c r="AO67" s="4" t="s">
        <v>209</v>
      </c>
      <c r="AP67" s="6">
        <v>10</v>
      </c>
      <c r="AQ67" s="6">
        <v>468</v>
      </c>
      <c r="AR67" s="2">
        <v>1118</v>
      </c>
      <c r="AS67" s="2">
        <v>10</v>
      </c>
      <c r="AT67" s="19">
        <v>2</v>
      </c>
    </row>
    <row r="68" spans="1:46" ht="15.9" customHeight="1" x14ac:dyDescent="0.3">
      <c r="A68" s="18" t="s">
        <v>94</v>
      </c>
      <c r="B68" s="13" t="s">
        <v>95</v>
      </c>
      <c r="C68" s="2">
        <v>8526</v>
      </c>
      <c r="D68" s="2">
        <v>39103</v>
      </c>
      <c r="E68" s="2">
        <v>33007</v>
      </c>
      <c r="F68" s="2">
        <v>28531</v>
      </c>
      <c r="G68" s="2">
        <v>100641</v>
      </c>
      <c r="H68" s="14">
        <v>11.804011259676285</v>
      </c>
      <c r="I68" s="2">
        <v>667</v>
      </c>
      <c r="J68" s="2">
        <v>534</v>
      </c>
      <c r="K68" s="2">
        <v>2072</v>
      </c>
      <c r="L68" s="2">
        <v>41449</v>
      </c>
      <c r="M68" s="15">
        <v>4.8614825240441002</v>
      </c>
      <c r="N68" s="3">
        <v>2271</v>
      </c>
      <c r="O68" s="3">
        <v>486</v>
      </c>
      <c r="P68" s="3">
        <v>174</v>
      </c>
      <c r="Q68" s="4">
        <v>317716</v>
      </c>
      <c r="R68" s="4">
        <v>13000</v>
      </c>
      <c r="S68" s="52" t="s">
        <v>217</v>
      </c>
      <c r="T68" s="4">
        <v>2496</v>
      </c>
      <c r="U68" s="4">
        <v>333212</v>
      </c>
      <c r="V68" s="4">
        <v>142858</v>
      </c>
      <c r="W68" s="4">
        <v>59707</v>
      </c>
      <c r="X68" s="4">
        <v>57378</v>
      </c>
      <c r="Y68" s="4">
        <v>73269</v>
      </c>
      <c r="Z68" s="4">
        <v>333212</v>
      </c>
      <c r="AA68" s="17">
        <v>39.081867229650484</v>
      </c>
      <c r="AB68" s="52" t="s">
        <v>217</v>
      </c>
      <c r="AC68" s="4">
        <v>45659</v>
      </c>
      <c r="AD68" s="4">
        <v>2532</v>
      </c>
      <c r="AE68" s="4">
        <v>7417</v>
      </c>
      <c r="AF68" s="52" t="s">
        <v>217</v>
      </c>
      <c r="AG68" s="4">
        <v>55608</v>
      </c>
      <c r="AH68" s="17">
        <v>6.5221674876847286</v>
      </c>
      <c r="AI68" s="5">
        <v>1.7</v>
      </c>
      <c r="AJ68" s="5">
        <v>1.7</v>
      </c>
      <c r="AK68" s="5">
        <v>4.4000000000000004</v>
      </c>
      <c r="AL68" s="5">
        <v>6.1000000000000005</v>
      </c>
      <c r="AM68" s="6">
        <v>5</v>
      </c>
      <c r="AN68" s="6">
        <v>600</v>
      </c>
      <c r="AO68" s="4" t="s">
        <v>208</v>
      </c>
      <c r="AP68" s="6">
        <v>60</v>
      </c>
      <c r="AQ68" s="6">
        <v>3120</v>
      </c>
      <c r="AR68" s="2">
        <v>71552</v>
      </c>
      <c r="AS68" s="2">
        <v>8632</v>
      </c>
      <c r="AT68" s="19">
        <v>200</v>
      </c>
    </row>
    <row r="69" spans="1:46" ht="15.9" customHeight="1" x14ac:dyDescent="0.3">
      <c r="A69" s="18" t="s">
        <v>96</v>
      </c>
      <c r="B69" s="13" t="s">
        <v>97</v>
      </c>
      <c r="C69" s="2">
        <v>718</v>
      </c>
      <c r="D69" s="2">
        <v>4657</v>
      </c>
      <c r="E69" s="2">
        <v>4388</v>
      </c>
      <c r="F69" s="2">
        <v>2818</v>
      </c>
      <c r="G69" s="2">
        <v>11863</v>
      </c>
      <c r="H69" s="14">
        <v>16.522284122562674</v>
      </c>
      <c r="I69" s="2">
        <v>4</v>
      </c>
      <c r="J69" s="2">
        <v>466</v>
      </c>
      <c r="K69" s="2">
        <v>1003</v>
      </c>
      <c r="L69" s="2">
        <v>14664</v>
      </c>
      <c r="M69" s="15">
        <v>20.423398328690809</v>
      </c>
      <c r="N69" s="3">
        <v>656</v>
      </c>
      <c r="O69" s="3">
        <v>243</v>
      </c>
      <c r="P69" s="3">
        <v>47</v>
      </c>
      <c r="Q69" s="4">
        <v>46820</v>
      </c>
      <c r="R69" s="4">
        <v>10000</v>
      </c>
      <c r="S69" s="52" t="s">
        <v>217</v>
      </c>
      <c r="T69" s="4">
        <v>6445</v>
      </c>
      <c r="U69" s="4">
        <v>63265</v>
      </c>
      <c r="V69" s="16">
        <v>29669</v>
      </c>
      <c r="W69" s="16">
        <v>3383</v>
      </c>
      <c r="X69" s="4">
        <v>14192</v>
      </c>
      <c r="Y69" s="16">
        <v>10885</v>
      </c>
      <c r="Z69" s="4">
        <v>58129</v>
      </c>
      <c r="AA69" s="17">
        <v>80.959610027855149</v>
      </c>
      <c r="AB69" s="4">
        <v>16235</v>
      </c>
      <c r="AC69" s="4">
        <v>8769</v>
      </c>
      <c r="AD69" s="4">
        <v>1997</v>
      </c>
      <c r="AE69" s="4">
        <v>2891</v>
      </c>
      <c r="AF69" s="52" t="s">
        <v>217</v>
      </c>
      <c r="AG69" s="4">
        <v>13657</v>
      </c>
      <c r="AH69" s="17">
        <v>19.020891364902507</v>
      </c>
      <c r="AI69" s="53" t="s">
        <v>217</v>
      </c>
      <c r="AJ69" s="5">
        <v>1</v>
      </c>
      <c r="AK69" s="5">
        <v>0.6</v>
      </c>
      <c r="AL69" s="5">
        <v>1.6</v>
      </c>
      <c r="AM69" s="6">
        <v>2</v>
      </c>
      <c r="AN69" s="6">
        <v>100</v>
      </c>
      <c r="AO69" s="4" t="s">
        <v>209</v>
      </c>
      <c r="AP69" s="6">
        <v>44</v>
      </c>
      <c r="AQ69" s="6">
        <v>2288</v>
      </c>
      <c r="AR69" s="2">
        <v>14346</v>
      </c>
      <c r="AS69" s="2">
        <v>104</v>
      </c>
      <c r="AT69" s="19">
        <v>4</v>
      </c>
    </row>
    <row r="70" spans="1:46" ht="15.9" customHeight="1" x14ac:dyDescent="0.3">
      <c r="A70" s="18" t="s">
        <v>98</v>
      </c>
      <c r="B70" s="13" t="s">
        <v>99</v>
      </c>
      <c r="C70" s="2">
        <v>8325</v>
      </c>
      <c r="D70" s="2">
        <v>36248</v>
      </c>
      <c r="E70" s="2">
        <v>11034</v>
      </c>
      <c r="F70" s="2">
        <v>2750</v>
      </c>
      <c r="G70" s="2">
        <v>50032</v>
      </c>
      <c r="H70" s="14">
        <v>6.00984984984985</v>
      </c>
      <c r="I70" s="49" t="s">
        <v>217</v>
      </c>
      <c r="J70" s="2">
        <v>13</v>
      </c>
      <c r="K70" s="2">
        <v>1267</v>
      </c>
      <c r="L70" s="2">
        <v>25876</v>
      </c>
      <c r="M70" s="15">
        <v>3.1082282282282283</v>
      </c>
      <c r="N70" s="3">
        <v>1059</v>
      </c>
      <c r="O70" s="3">
        <v>378</v>
      </c>
      <c r="P70" s="3">
        <v>56</v>
      </c>
      <c r="Q70" s="4">
        <v>133477</v>
      </c>
      <c r="R70" s="4">
        <v>10000</v>
      </c>
      <c r="S70" s="52" t="s">
        <v>217</v>
      </c>
      <c r="T70" s="4">
        <v>5385</v>
      </c>
      <c r="U70" s="4">
        <v>148862</v>
      </c>
      <c r="V70" s="4">
        <v>62249</v>
      </c>
      <c r="W70" s="4">
        <v>27283</v>
      </c>
      <c r="X70" s="4">
        <v>28926</v>
      </c>
      <c r="Y70" s="4">
        <v>26432</v>
      </c>
      <c r="Z70" s="4">
        <v>144890</v>
      </c>
      <c r="AA70" s="17">
        <v>17.404204204204206</v>
      </c>
      <c r="AB70" s="52" t="s">
        <v>217</v>
      </c>
      <c r="AC70" s="4">
        <v>25408</v>
      </c>
      <c r="AD70" s="4">
        <v>147</v>
      </c>
      <c r="AE70" s="4">
        <v>224</v>
      </c>
      <c r="AF70" s="4">
        <v>1297</v>
      </c>
      <c r="AG70" s="4">
        <v>27076</v>
      </c>
      <c r="AH70" s="17">
        <v>3.2523723723723723</v>
      </c>
      <c r="AI70" s="53" t="s">
        <v>217</v>
      </c>
      <c r="AJ70" s="5">
        <v>1</v>
      </c>
      <c r="AK70" s="5">
        <v>2</v>
      </c>
      <c r="AL70" s="5">
        <v>3</v>
      </c>
      <c r="AM70" s="6">
        <v>4</v>
      </c>
      <c r="AN70" s="6">
        <v>1200</v>
      </c>
      <c r="AO70" s="4" t="s">
        <v>209</v>
      </c>
      <c r="AP70" s="6">
        <v>40</v>
      </c>
      <c r="AQ70" s="6">
        <v>2080</v>
      </c>
      <c r="AR70" s="2">
        <v>87100</v>
      </c>
      <c r="AS70" s="2">
        <v>30940</v>
      </c>
      <c r="AT70" s="19">
        <v>2</v>
      </c>
    </row>
    <row r="71" spans="1:46" ht="15.9" customHeight="1" x14ac:dyDescent="0.3">
      <c r="A71" s="18" t="s">
        <v>140</v>
      </c>
      <c r="B71" s="13" t="s">
        <v>87</v>
      </c>
      <c r="C71" s="2">
        <v>586</v>
      </c>
      <c r="D71" s="2">
        <v>4500</v>
      </c>
      <c r="E71" s="49" t="s">
        <v>217</v>
      </c>
      <c r="F71" s="2">
        <v>1240</v>
      </c>
      <c r="G71" s="2">
        <v>5740</v>
      </c>
      <c r="H71" s="14">
        <v>9.7952218430034126</v>
      </c>
      <c r="I71" s="49" t="s">
        <v>217</v>
      </c>
      <c r="J71" s="49" t="s">
        <v>217</v>
      </c>
      <c r="K71" s="2">
        <v>276</v>
      </c>
      <c r="L71" s="2">
        <v>4283</v>
      </c>
      <c r="M71" s="15">
        <v>7.3088737201365186</v>
      </c>
      <c r="N71" s="51" t="s">
        <v>217</v>
      </c>
      <c r="O71" s="3">
        <v>354</v>
      </c>
      <c r="P71" s="3">
        <v>15</v>
      </c>
      <c r="Q71" s="4">
        <v>2500</v>
      </c>
      <c r="R71" s="4">
        <v>10000</v>
      </c>
      <c r="S71" s="52" t="s">
        <v>217</v>
      </c>
      <c r="T71" s="4">
        <v>2696</v>
      </c>
      <c r="U71" s="4">
        <v>15196</v>
      </c>
      <c r="V71" s="16">
        <v>5472</v>
      </c>
      <c r="W71" s="16">
        <v>824</v>
      </c>
      <c r="X71" s="4">
        <v>6124</v>
      </c>
      <c r="Y71" s="16">
        <v>1283</v>
      </c>
      <c r="Z71" s="4">
        <v>13703</v>
      </c>
      <c r="AA71" s="17">
        <v>23.383959044368602</v>
      </c>
      <c r="AB71" s="52" t="s">
        <v>217</v>
      </c>
      <c r="AC71" s="4">
        <v>3736</v>
      </c>
      <c r="AD71" s="4">
        <v>1572</v>
      </c>
      <c r="AE71" s="4">
        <v>2241</v>
      </c>
      <c r="AF71" s="52" t="s">
        <v>217</v>
      </c>
      <c r="AG71" s="4">
        <v>7549</v>
      </c>
      <c r="AH71" s="17">
        <v>12.882252559726963</v>
      </c>
      <c r="AI71" s="53" t="s">
        <v>217</v>
      </c>
      <c r="AJ71" s="5">
        <v>0.5</v>
      </c>
      <c r="AK71" s="5">
        <v>0.5</v>
      </c>
      <c r="AL71" s="5">
        <v>1</v>
      </c>
      <c r="AM71" s="6">
        <v>4</v>
      </c>
      <c r="AN71" s="6">
        <v>100</v>
      </c>
      <c r="AO71" s="4" t="s">
        <v>209</v>
      </c>
      <c r="AP71" s="6">
        <v>20</v>
      </c>
      <c r="AQ71" s="6">
        <v>960</v>
      </c>
      <c r="AR71" s="2">
        <v>140</v>
      </c>
      <c r="AS71" s="2">
        <v>96</v>
      </c>
      <c r="AT71" s="19">
        <v>1</v>
      </c>
    </row>
    <row r="72" spans="1:46" ht="15.9" customHeight="1" x14ac:dyDescent="0.3">
      <c r="A72" s="18" t="s">
        <v>100</v>
      </c>
      <c r="B72" s="13" t="s">
        <v>101</v>
      </c>
      <c r="C72" s="2">
        <v>914</v>
      </c>
      <c r="D72" s="2">
        <v>1975</v>
      </c>
      <c r="E72" s="2">
        <v>3283</v>
      </c>
      <c r="F72" s="2">
        <v>1069</v>
      </c>
      <c r="G72" s="2">
        <v>6327</v>
      </c>
      <c r="H72" s="14">
        <v>6.9223194748358861</v>
      </c>
      <c r="I72" s="2">
        <v>85</v>
      </c>
      <c r="J72" s="2">
        <v>83</v>
      </c>
      <c r="K72" s="2">
        <v>250</v>
      </c>
      <c r="L72" s="2">
        <v>6961</v>
      </c>
      <c r="M72" s="15">
        <v>7.6159737417943107</v>
      </c>
      <c r="N72" s="3">
        <v>112</v>
      </c>
      <c r="O72" s="3">
        <v>92</v>
      </c>
      <c r="P72" s="3">
        <v>32</v>
      </c>
      <c r="Q72" s="4">
        <v>55646</v>
      </c>
      <c r="R72" s="4">
        <v>10000</v>
      </c>
      <c r="S72" s="52" t="s">
        <v>217</v>
      </c>
      <c r="T72" s="4">
        <v>145</v>
      </c>
      <c r="U72" s="4">
        <v>65791</v>
      </c>
      <c r="V72" s="16">
        <v>28137</v>
      </c>
      <c r="W72" s="16">
        <v>10976</v>
      </c>
      <c r="X72" s="4">
        <v>10287</v>
      </c>
      <c r="Y72" s="16">
        <v>16246</v>
      </c>
      <c r="Z72" s="4">
        <v>65646</v>
      </c>
      <c r="AA72" s="17">
        <v>71.822757111597369</v>
      </c>
      <c r="AB72" s="52" t="s">
        <v>217</v>
      </c>
      <c r="AC72" s="4">
        <v>7814</v>
      </c>
      <c r="AD72" s="4">
        <v>620</v>
      </c>
      <c r="AE72" s="4">
        <v>699</v>
      </c>
      <c r="AF72" s="4">
        <v>202</v>
      </c>
      <c r="AG72" s="4">
        <v>9335</v>
      </c>
      <c r="AH72" s="17">
        <v>10.213347921225383</v>
      </c>
      <c r="AI72" s="53" t="s">
        <v>217</v>
      </c>
      <c r="AJ72" s="5">
        <v>1</v>
      </c>
      <c r="AK72" s="5">
        <v>1</v>
      </c>
      <c r="AL72" s="5">
        <v>2</v>
      </c>
      <c r="AM72" s="6">
        <v>2</v>
      </c>
      <c r="AN72" s="6">
        <v>100</v>
      </c>
      <c r="AO72" s="4" t="s">
        <v>209</v>
      </c>
      <c r="AP72" s="6">
        <v>40</v>
      </c>
      <c r="AQ72" s="6">
        <v>2028</v>
      </c>
      <c r="AR72" s="2">
        <v>5388</v>
      </c>
      <c r="AS72" s="2">
        <v>150</v>
      </c>
      <c r="AT72" s="19">
        <v>97</v>
      </c>
    </row>
    <row r="73" spans="1:46" ht="15.9" customHeight="1" x14ac:dyDescent="0.3">
      <c r="A73" s="18" t="s">
        <v>102</v>
      </c>
      <c r="B73" s="13" t="s">
        <v>103</v>
      </c>
      <c r="C73" s="2">
        <v>79</v>
      </c>
      <c r="D73" s="2">
        <v>1540</v>
      </c>
      <c r="E73" s="2">
        <v>1540</v>
      </c>
      <c r="F73" s="2">
        <v>1964</v>
      </c>
      <c r="G73" s="2">
        <v>5044</v>
      </c>
      <c r="H73" s="14">
        <v>63.848101265822784</v>
      </c>
      <c r="I73" s="49" t="s">
        <v>217</v>
      </c>
      <c r="J73" s="2">
        <v>350</v>
      </c>
      <c r="K73" s="2">
        <v>164</v>
      </c>
      <c r="L73" s="2">
        <v>4300</v>
      </c>
      <c r="M73" s="15">
        <v>54.430379746835442</v>
      </c>
      <c r="N73" s="3">
        <v>81</v>
      </c>
      <c r="O73" s="3">
        <v>22</v>
      </c>
      <c r="P73" s="3">
        <v>28</v>
      </c>
      <c r="Q73" s="52" t="s">
        <v>217</v>
      </c>
      <c r="R73" s="4">
        <v>10000</v>
      </c>
      <c r="S73" s="52" t="s">
        <v>217</v>
      </c>
      <c r="T73" s="4">
        <v>5509</v>
      </c>
      <c r="U73" s="4">
        <v>15509</v>
      </c>
      <c r="V73" s="16">
        <v>5400</v>
      </c>
      <c r="W73" s="16">
        <v>1035</v>
      </c>
      <c r="X73" s="4">
        <v>3586</v>
      </c>
      <c r="Y73" s="16">
        <v>5488</v>
      </c>
      <c r="Z73" s="4">
        <v>15509</v>
      </c>
      <c r="AA73" s="17">
        <v>196.31645569620252</v>
      </c>
      <c r="AB73" s="52" t="s">
        <v>217</v>
      </c>
      <c r="AC73" s="4">
        <v>2379</v>
      </c>
      <c r="AD73" s="4">
        <v>800</v>
      </c>
      <c r="AE73" s="4">
        <v>587</v>
      </c>
      <c r="AF73" s="52" t="s">
        <v>217</v>
      </c>
      <c r="AG73" s="4">
        <v>3766</v>
      </c>
      <c r="AH73" s="17">
        <v>47.670886075949369</v>
      </c>
      <c r="AI73" s="53" t="s">
        <v>217</v>
      </c>
      <c r="AJ73" s="5">
        <v>0.3</v>
      </c>
      <c r="AK73" s="53" t="s">
        <v>217</v>
      </c>
      <c r="AL73" s="5">
        <v>0.3</v>
      </c>
      <c r="AM73" s="6">
        <v>5</v>
      </c>
      <c r="AN73" s="6">
        <v>900</v>
      </c>
      <c r="AO73" s="4" t="s">
        <v>208</v>
      </c>
      <c r="AP73" s="6">
        <v>12</v>
      </c>
      <c r="AQ73" s="6">
        <v>600</v>
      </c>
      <c r="AR73" s="2">
        <v>1750</v>
      </c>
      <c r="AS73" s="2">
        <v>300</v>
      </c>
      <c r="AT73" s="19">
        <v>104</v>
      </c>
    </row>
    <row r="74" spans="1:46" ht="15.9" customHeight="1" x14ac:dyDescent="0.3">
      <c r="A74" s="18" t="s">
        <v>104</v>
      </c>
      <c r="B74" s="13" t="s">
        <v>105</v>
      </c>
      <c r="C74" s="2">
        <v>1428</v>
      </c>
      <c r="D74" s="2">
        <v>2580</v>
      </c>
      <c r="E74" s="2">
        <v>3706</v>
      </c>
      <c r="F74" s="2">
        <v>3600</v>
      </c>
      <c r="G74" s="2">
        <v>9886</v>
      </c>
      <c r="H74" s="14">
        <v>6.9229691876750703</v>
      </c>
      <c r="I74" s="2">
        <v>10</v>
      </c>
      <c r="J74" s="2">
        <v>251</v>
      </c>
      <c r="K74" s="2">
        <v>1290</v>
      </c>
      <c r="L74" s="2">
        <v>8569</v>
      </c>
      <c r="M74" s="15">
        <v>6.0007002801120448</v>
      </c>
      <c r="N74" s="3">
        <v>1002</v>
      </c>
      <c r="O74" s="3">
        <v>114</v>
      </c>
      <c r="P74" s="3">
        <v>41</v>
      </c>
      <c r="Q74" s="4">
        <v>50635</v>
      </c>
      <c r="R74" s="4">
        <v>10000</v>
      </c>
      <c r="S74" s="52" t="s">
        <v>217</v>
      </c>
      <c r="T74" s="52" t="s">
        <v>217</v>
      </c>
      <c r="U74" s="4">
        <v>60635</v>
      </c>
      <c r="V74" s="16">
        <v>21776</v>
      </c>
      <c r="W74" s="16">
        <v>9229</v>
      </c>
      <c r="X74" s="4">
        <v>9665</v>
      </c>
      <c r="Y74" s="16">
        <v>19729</v>
      </c>
      <c r="Z74" s="4">
        <v>60399</v>
      </c>
      <c r="AA74" s="17">
        <v>42.29621848739496</v>
      </c>
      <c r="AB74" s="52" t="s">
        <v>217</v>
      </c>
      <c r="AC74" s="4">
        <v>7865</v>
      </c>
      <c r="AD74" s="52" t="s">
        <v>217</v>
      </c>
      <c r="AE74" s="4">
        <v>1000</v>
      </c>
      <c r="AF74" s="52" t="s">
        <v>217</v>
      </c>
      <c r="AG74" s="4">
        <v>8865</v>
      </c>
      <c r="AH74" s="17">
        <v>6.2079831932773111</v>
      </c>
      <c r="AI74" s="53" t="s">
        <v>217</v>
      </c>
      <c r="AJ74" s="5">
        <v>1</v>
      </c>
      <c r="AK74" s="53" t="s">
        <v>217</v>
      </c>
      <c r="AL74" s="5">
        <v>1</v>
      </c>
      <c r="AM74" s="6">
        <v>1</v>
      </c>
      <c r="AN74" s="6">
        <v>100</v>
      </c>
      <c r="AO74" s="4" t="s">
        <v>209</v>
      </c>
      <c r="AP74" s="6">
        <v>40</v>
      </c>
      <c r="AQ74" s="6">
        <v>2080</v>
      </c>
      <c r="AR74" s="2">
        <v>7390</v>
      </c>
      <c r="AS74" s="2">
        <v>520</v>
      </c>
      <c r="AT74" s="19">
        <v>3</v>
      </c>
    </row>
    <row r="75" spans="1:46" ht="15.9" customHeight="1" x14ac:dyDescent="0.3">
      <c r="A75" s="18" t="s">
        <v>106</v>
      </c>
      <c r="B75" s="13" t="s">
        <v>107</v>
      </c>
      <c r="C75" s="2">
        <v>422</v>
      </c>
      <c r="D75" s="2">
        <v>3700</v>
      </c>
      <c r="E75" s="49" t="s">
        <v>217</v>
      </c>
      <c r="F75" s="2">
        <v>1750</v>
      </c>
      <c r="G75" s="2">
        <v>5450</v>
      </c>
      <c r="H75" s="14">
        <v>12.914691943127963</v>
      </c>
      <c r="I75" s="49" t="s">
        <v>217</v>
      </c>
      <c r="J75" s="2">
        <v>250</v>
      </c>
      <c r="K75" s="2">
        <v>250</v>
      </c>
      <c r="L75" s="2">
        <v>8195</v>
      </c>
      <c r="M75" s="15">
        <v>19.419431279620852</v>
      </c>
      <c r="N75" s="3">
        <v>333</v>
      </c>
      <c r="O75" s="3">
        <v>305</v>
      </c>
      <c r="P75" s="3">
        <v>125</v>
      </c>
      <c r="Q75" s="52" t="s">
        <v>217</v>
      </c>
      <c r="R75" s="4">
        <v>5000</v>
      </c>
      <c r="S75" s="52" t="s">
        <v>217</v>
      </c>
      <c r="T75" s="52" t="s">
        <v>217</v>
      </c>
      <c r="U75" s="4">
        <v>5000</v>
      </c>
      <c r="V75" s="16">
        <v>1340</v>
      </c>
      <c r="W75" s="55" t="s">
        <v>217</v>
      </c>
      <c r="X75" s="4">
        <v>3327</v>
      </c>
      <c r="Y75" s="16">
        <v>333</v>
      </c>
      <c r="Z75" s="4">
        <v>5000</v>
      </c>
      <c r="AA75" s="17">
        <v>11.848341232227488</v>
      </c>
      <c r="AB75" s="52" t="s">
        <v>217</v>
      </c>
      <c r="AC75" s="4">
        <v>2672</v>
      </c>
      <c r="AD75" s="4">
        <v>72</v>
      </c>
      <c r="AE75" s="4">
        <v>655</v>
      </c>
      <c r="AF75" s="52" t="s">
        <v>217</v>
      </c>
      <c r="AG75" s="4">
        <v>3399</v>
      </c>
      <c r="AH75" s="17">
        <v>8.0545023696682456</v>
      </c>
      <c r="AI75" s="53" t="s">
        <v>217</v>
      </c>
      <c r="AJ75" s="5">
        <v>1</v>
      </c>
      <c r="AK75" s="5">
        <v>0.08</v>
      </c>
      <c r="AL75" s="5">
        <v>1.08</v>
      </c>
      <c r="AM75" s="6">
        <v>1</v>
      </c>
      <c r="AN75" s="6">
        <v>10</v>
      </c>
      <c r="AO75" s="4" t="s">
        <v>209</v>
      </c>
      <c r="AP75" s="6">
        <v>41</v>
      </c>
      <c r="AQ75" s="6">
        <v>1578</v>
      </c>
      <c r="AR75" s="2">
        <v>5000</v>
      </c>
      <c r="AS75" s="2">
        <v>360</v>
      </c>
      <c r="AT75" s="54" t="s">
        <v>217</v>
      </c>
    </row>
    <row r="76" spans="1:46" ht="15.9" customHeight="1" x14ac:dyDescent="0.3">
      <c r="A76" s="18" t="s">
        <v>108</v>
      </c>
      <c r="B76" s="13" t="s">
        <v>109</v>
      </c>
      <c r="C76" s="2">
        <v>108</v>
      </c>
      <c r="D76" s="2">
        <v>930</v>
      </c>
      <c r="E76" s="49" t="s">
        <v>217</v>
      </c>
      <c r="F76" s="2">
        <v>306</v>
      </c>
      <c r="G76" s="2">
        <v>1236</v>
      </c>
      <c r="H76" s="14">
        <v>11.444444444444445</v>
      </c>
      <c r="I76" s="49" t="s">
        <v>217</v>
      </c>
      <c r="J76" s="2">
        <v>260</v>
      </c>
      <c r="K76" s="2">
        <v>217</v>
      </c>
      <c r="L76" s="2">
        <v>4844</v>
      </c>
      <c r="M76" s="15">
        <v>44.851851851851855</v>
      </c>
      <c r="N76" s="3">
        <v>166</v>
      </c>
      <c r="O76" s="3">
        <v>89</v>
      </c>
      <c r="P76" s="3">
        <v>4</v>
      </c>
      <c r="Q76" s="4">
        <v>2755</v>
      </c>
      <c r="R76" s="4">
        <v>7506</v>
      </c>
      <c r="S76" s="52" t="s">
        <v>217</v>
      </c>
      <c r="T76" s="52" t="s">
        <v>217</v>
      </c>
      <c r="U76" s="4">
        <v>10261</v>
      </c>
      <c r="V76" s="16">
        <v>5602</v>
      </c>
      <c r="W76" s="16">
        <v>492</v>
      </c>
      <c r="X76" s="4">
        <v>1500</v>
      </c>
      <c r="Y76" s="16">
        <v>2667</v>
      </c>
      <c r="Z76" s="4">
        <v>10261</v>
      </c>
      <c r="AA76" s="17">
        <v>95.009259259259252</v>
      </c>
      <c r="AB76" s="52" t="s">
        <v>217</v>
      </c>
      <c r="AC76" s="4">
        <v>1092</v>
      </c>
      <c r="AD76" s="4">
        <v>706</v>
      </c>
      <c r="AE76" s="4">
        <v>336</v>
      </c>
      <c r="AF76" s="52" t="s">
        <v>217</v>
      </c>
      <c r="AG76" s="4">
        <v>2134</v>
      </c>
      <c r="AH76" s="17">
        <v>19.75925925925926</v>
      </c>
      <c r="AI76" s="53" t="s">
        <v>217</v>
      </c>
      <c r="AJ76" s="5">
        <v>0.2</v>
      </c>
      <c r="AK76" s="53" t="s">
        <v>217</v>
      </c>
      <c r="AL76" s="5">
        <v>0.2</v>
      </c>
      <c r="AM76" s="6">
        <v>8</v>
      </c>
      <c r="AN76" s="6">
        <v>25</v>
      </c>
      <c r="AO76" s="4" t="s">
        <v>209</v>
      </c>
      <c r="AP76" s="6">
        <v>13</v>
      </c>
      <c r="AQ76" s="6">
        <v>576</v>
      </c>
      <c r="AR76" s="2">
        <v>1012</v>
      </c>
      <c r="AS76" s="2">
        <v>144</v>
      </c>
      <c r="AT76" s="19">
        <v>1</v>
      </c>
    </row>
    <row r="77" spans="1:46" ht="15.9" customHeight="1" x14ac:dyDescent="0.3">
      <c r="A77" s="18" t="s">
        <v>110</v>
      </c>
      <c r="B77" s="13" t="s">
        <v>111</v>
      </c>
      <c r="C77" s="2">
        <v>1350</v>
      </c>
      <c r="D77" s="2">
        <v>890</v>
      </c>
      <c r="E77" s="2">
        <v>1464</v>
      </c>
      <c r="F77" s="2">
        <v>750</v>
      </c>
      <c r="G77" s="2">
        <v>3104</v>
      </c>
      <c r="H77" s="14">
        <v>2.2992592592592591</v>
      </c>
      <c r="I77" s="49" t="s">
        <v>217</v>
      </c>
      <c r="J77" s="2">
        <v>129</v>
      </c>
      <c r="K77" s="2">
        <v>150</v>
      </c>
      <c r="L77" s="2">
        <v>4750</v>
      </c>
      <c r="M77" s="15">
        <v>3.5185185185185186</v>
      </c>
      <c r="N77" s="3">
        <v>230</v>
      </c>
      <c r="O77" s="3">
        <v>88</v>
      </c>
      <c r="P77" s="3">
        <v>28</v>
      </c>
      <c r="Q77" s="52" t="s">
        <v>217</v>
      </c>
      <c r="R77" s="4">
        <v>9580</v>
      </c>
      <c r="S77" s="52" t="s">
        <v>217</v>
      </c>
      <c r="T77" s="4">
        <v>3754</v>
      </c>
      <c r="U77" s="4">
        <v>13334</v>
      </c>
      <c r="V77" s="16">
        <v>917</v>
      </c>
      <c r="W77" s="16">
        <v>238</v>
      </c>
      <c r="X77" s="4">
        <v>3592</v>
      </c>
      <c r="Y77" s="16">
        <v>8587</v>
      </c>
      <c r="Z77" s="4">
        <v>13334</v>
      </c>
      <c r="AA77" s="17">
        <v>9.8770370370370362</v>
      </c>
      <c r="AB77" s="52" t="s">
        <v>217</v>
      </c>
      <c r="AC77" s="4">
        <v>1835</v>
      </c>
      <c r="AD77" s="4">
        <v>813</v>
      </c>
      <c r="AE77" s="4">
        <v>1051</v>
      </c>
      <c r="AF77" s="52" t="s">
        <v>217</v>
      </c>
      <c r="AG77" s="4">
        <v>3699</v>
      </c>
      <c r="AH77" s="17">
        <v>2.74</v>
      </c>
      <c r="AI77" s="53" t="s">
        <v>217</v>
      </c>
      <c r="AJ77" s="53" t="s">
        <v>217</v>
      </c>
      <c r="AK77" s="5">
        <v>0.25</v>
      </c>
      <c r="AL77" s="5">
        <v>0.25</v>
      </c>
      <c r="AM77" s="6">
        <v>15</v>
      </c>
      <c r="AN77" s="6">
        <v>1250</v>
      </c>
      <c r="AO77" s="4" t="s">
        <v>208</v>
      </c>
      <c r="AP77" s="6">
        <v>10</v>
      </c>
      <c r="AQ77" s="6">
        <v>500</v>
      </c>
      <c r="AR77" s="2">
        <v>1758</v>
      </c>
      <c r="AS77" s="2">
        <v>50</v>
      </c>
      <c r="AT77" s="19">
        <v>1</v>
      </c>
    </row>
    <row r="78" spans="1:46" ht="15.9" customHeight="1" x14ac:dyDescent="0.3">
      <c r="A78" s="18" t="s">
        <v>136</v>
      </c>
      <c r="B78" s="13" t="s">
        <v>130</v>
      </c>
      <c r="C78" s="2">
        <v>357</v>
      </c>
      <c r="D78" s="2">
        <v>5879</v>
      </c>
      <c r="E78" s="49" t="s">
        <v>217</v>
      </c>
      <c r="F78" s="49" t="s">
        <v>217</v>
      </c>
      <c r="G78" s="2">
        <v>5879</v>
      </c>
      <c r="H78" s="14">
        <v>16.467787114845937</v>
      </c>
      <c r="I78" s="49" t="s">
        <v>217</v>
      </c>
      <c r="J78" s="49" t="s">
        <v>217</v>
      </c>
      <c r="K78" s="2">
        <v>696</v>
      </c>
      <c r="L78" s="2">
        <v>4496</v>
      </c>
      <c r="M78" s="15">
        <v>12.593837535014005</v>
      </c>
      <c r="N78" s="51" t="s">
        <v>217</v>
      </c>
      <c r="O78" s="3">
        <v>155</v>
      </c>
      <c r="P78" s="3">
        <v>57</v>
      </c>
      <c r="Q78" s="4">
        <v>2000</v>
      </c>
      <c r="R78" s="4">
        <v>7000</v>
      </c>
      <c r="S78" s="4">
        <v>3629</v>
      </c>
      <c r="T78" s="52" t="s">
        <v>217</v>
      </c>
      <c r="U78" s="4">
        <v>12629</v>
      </c>
      <c r="V78" s="16">
        <v>5539</v>
      </c>
      <c r="W78" s="55" t="s">
        <v>217</v>
      </c>
      <c r="X78" s="4">
        <v>6047</v>
      </c>
      <c r="Y78" s="16">
        <v>873</v>
      </c>
      <c r="Z78" s="4">
        <v>12459</v>
      </c>
      <c r="AA78" s="17">
        <v>34.899159663865547</v>
      </c>
      <c r="AB78" s="52" t="s">
        <v>217</v>
      </c>
      <c r="AC78" s="4">
        <v>4689</v>
      </c>
      <c r="AD78" s="4">
        <v>351</v>
      </c>
      <c r="AE78" s="4">
        <v>545</v>
      </c>
      <c r="AF78" s="52" t="s">
        <v>217</v>
      </c>
      <c r="AG78" s="4">
        <v>5585</v>
      </c>
      <c r="AH78" s="17">
        <v>15.644257703081232</v>
      </c>
      <c r="AI78" s="5">
        <v>1</v>
      </c>
      <c r="AJ78" s="5">
        <v>1</v>
      </c>
      <c r="AK78" s="5">
        <v>0.5</v>
      </c>
      <c r="AL78" s="5">
        <v>1.5</v>
      </c>
      <c r="AM78" s="50" t="s">
        <v>217</v>
      </c>
      <c r="AN78" s="50" t="s">
        <v>217</v>
      </c>
      <c r="AO78" s="4" t="s">
        <v>208</v>
      </c>
      <c r="AP78" s="6">
        <v>28</v>
      </c>
      <c r="AQ78" s="6">
        <v>1369</v>
      </c>
      <c r="AR78" s="49" t="s">
        <v>217</v>
      </c>
      <c r="AS78" s="49" t="s">
        <v>217</v>
      </c>
      <c r="AT78" s="54" t="s">
        <v>217</v>
      </c>
    </row>
    <row r="79" spans="1:46" ht="15.9" customHeight="1" x14ac:dyDescent="0.3">
      <c r="A79" s="18" t="s">
        <v>112</v>
      </c>
      <c r="B79" s="13" t="s">
        <v>113</v>
      </c>
      <c r="C79" s="2">
        <v>740</v>
      </c>
      <c r="D79" s="2">
        <v>181</v>
      </c>
      <c r="E79" s="2">
        <v>304</v>
      </c>
      <c r="F79" s="2">
        <v>91</v>
      </c>
      <c r="G79" s="2">
        <v>576</v>
      </c>
      <c r="H79" s="14">
        <v>0.77837837837837842</v>
      </c>
      <c r="I79" s="49" t="s">
        <v>217</v>
      </c>
      <c r="J79" s="49" t="s">
        <v>217</v>
      </c>
      <c r="K79" s="2">
        <v>277</v>
      </c>
      <c r="L79" s="2">
        <v>3859</v>
      </c>
      <c r="M79" s="15">
        <v>5.2148648648648646</v>
      </c>
      <c r="N79" s="3">
        <v>14</v>
      </c>
      <c r="O79" s="3">
        <v>19</v>
      </c>
      <c r="P79" s="3">
        <v>15</v>
      </c>
      <c r="Q79" s="4">
        <v>7751</v>
      </c>
      <c r="R79" s="4">
        <v>10000</v>
      </c>
      <c r="S79" s="52" t="s">
        <v>217</v>
      </c>
      <c r="T79" s="4">
        <v>1000</v>
      </c>
      <c r="U79" s="4">
        <v>18751</v>
      </c>
      <c r="V79" s="16">
        <v>9390</v>
      </c>
      <c r="W79" s="16">
        <v>3065</v>
      </c>
      <c r="X79" s="4">
        <v>2446</v>
      </c>
      <c r="Y79" s="16">
        <v>1272</v>
      </c>
      <c r="Z79" s="4">
        <v>16173</v>
      </c>
      <c r="AA79" s="17">
        <v>21.855405405405406</v>
      </c>
      <c r="AB79" s="52" t="s">
        <v>217</v>
      </c>
      <c r="AC79" s="4">
        <v>2095</v>
      </c>
      <c r="AD79" s="4">
        <v>6102</v>
      </c>
      <c r="AE79" s="52" t="s">
        <v>217</v>
      </c>
      <c r="AF79" s="52" t="s">
        <v>217</v>
      </c>
      <c r="AG79" s="4">
        <v>8197</v>
      </c>
      <c r="AH79" s="17">
        <v>11.077027027027027</v>
      </c>
      <c r="AI79" s="53" t="s">
        <v>217</v>
      </c>
      <c r="AJ79" s="5">
        <v>0.5</v>
      </c>
      <c r="AK79" s="53" t="s">
        <v>217</v>
      </c>
      <c r="AL79" s="5">
        <v>0.5</v>
      </c>
      <c r="AM79" s="6">
        <v>2</v>
      </c>
      <c r="AN79" s="6">
        <v>60</v>
      </c>
      <c r="AO79" s="4" t="s">
        <v>209</v>
      </c>
      <c r="AP79" s="6">
        <v>20</v>
      </c>
      <c r="AQ79" s="6">
        <v>1000</v>
      </c>
      <c r="AR79" s="2">
        <v>750</v>
      </c>
      <c r="AS79" s="2">
        <v>150</v>
      </c>
      <c r="AT79" s="54" t="s">
        <v>217</v>
      </c>
    </row>
    <row r="80" spans="1:46" ht="15.9" customHeight="1" x14ac:dyDescent="0.3">
      <c r="A80" s="18" t="s">
        <v>114</v>
      </c>
      <c r="B80" s="13" t="s">
        <v>115</v>
      </c>
      <c r="C80" s="2">
        <v>4635</v>
      </c>
      <c r="D80" s="2">
        <v>51788</v>
      </c>
      <c r="E80" s="49" t="s">
        <v>217</v>
      </c>
      <c r="F80" s="49" t="s">
        <v>217</v>
      </c>
      <c r="G80" s="2">
        <v>51788</v>
      </c>
      <c r="H80" s="14">
        <v>11.173247033441209</v>
      </c>
      <c r="I80" s="2">
        <v>480</v>
      </c>
      <c r="J80" s="2">
        <v>879</v>
      </c>
      <c r="K80" s="2">
        <v>1098</v>
      </c>
      <c r="L80" s="2">
        <v>34161</v>
      </c>
      <c r="M80" s="15">
        <v>7.3702265372168281</v>
      </c>
      <c r="N80" s="3">
        <v>2580</v>
      </c>
      <c r="O80" s="3">
        <v>340</v>
      </c>
      <c r="P80" s="3">
        <v>139</v>
      </c>
      <c r="Q80" s="4">
        <v>302944</v>
      </c>
      <c r="R80" s="4">
        <v>10000</v>
      </c>
      <c r="S80" s="52" t="s">
        <v>217</v>
      </c>
      <c r="T80" s="4">
        <v>12400</v>
      </c>
      <c r="U80" s="4">
        <v>325344</v>
      </c>
      <c r="V80" s="4">
        <v>192128</v>
      </c>
      <c r="W80" s="4">
        <v>37024</v>
      </c>
      <c r="X80" s="4">
        <v>19351</v>
      </c>
      <c r="Y80" s="4">
        <v>23392</v>
      </c>
      <c r="Z80" s="4">
        <v>271895</v>
      </c>
      <c r="AA80" s="17">
        <v>58.661272923408845</v>
      </c>
      <c r="AB80" s="52" t="s">
        <v>217</v>
      </c>
      <c r="AC80" s="4">
        <v>8749</v>
      </c>
      <c r="AD80" s="4">
        <v>3124</v>
      </c>
      <c r="AE80" s="4">
        <v>4323</v>
      </c>
      <c r="AF80" s="4">
        <v>177</v>
      </c>
      <c r="AG80" s="4">
        <v>16373</v>
      </c>
      <c r="AH80" s="17">
        <v>3.532470334412082</v>
      </c>
      <c r="AI80" s="5">
        <v>1</v>
      </c>
      <c r="AJ80" s="5">
        <v>1</v>
      </c>
      <c r="AK80" s="5">
        <v>8</v>
      </c>
      <c r="AL80" s="5">
        <v>9</v>
      </c>
      <c r="AM80" s="6">
        <v>10</v>
      </c>
      <c r="AN80" s="6">
        <v>25</v>
      </c>
      <c r="AO80" s="4" t="s">
        <v>209</v>
      </c>
      <c r="AP80" s="6">
        <v>55</v>
      </c>
      <c r="AQ80" s="6">
        <v>2840</v>
      </c>
      <c r="AR80" s="2">
        <v>37000</v>
      </c>
      <c r="AS80" s="2">
        <v>1500</v>
      </c>
      <c r="AT80" s="19">
        <v>55</v>
      </c>
    </row>
    <row r="81" spans="1:46" ht="15.9" customHeight="1" x14ac:dyDescent="0.3">
      <c r="A81" s="18" t="s">
        <v>116</v>
      </c>
      <c r="B81" s="13" t="s">
        <v>117</v>
      </c>
      <c r="C81" s="2">
        <v>22876</v>
      </c>
      <c r="D81" s="2">
        <v>52087</v>
      </c>
      <c r="E81" s="2">
        <v>88977</v>
      </c>
      <c r="F81" s="2">
        <v>17295</v>
      </c>
      <c r="G81" s="2">
        <v>158359</v>
      </c>
      <c r="H81" s="14">
        <v>6.9224951914670401</v>
      </c>
      <c r="I81" s="2">
        <v>301</v>
      </c>
      <c r="J81" s="2">
        <v>1200</v>
      </c>
      <c r="K81" s="2">
        <v>3086</v>
      </c>
      <c r="L81" s="2">
        <v>39576</v>
      </c>
      <c r="M81" s="15">
        <v>1.7300227312467213</v>
      </c>
      <c r="N81" s="3">
        <v>754</v>
      </c>
      <c r="O81" s="3">
        <v>454</v>
      </c>
      <c r="P81" s="3">
        <v>85</v>
      </c>
      <c r="Q81" s="4">
        <v>298544</v>
      </c>
      <c r="R81" s="4">
        <v>10000</v>
      </c>
      <c r="S81" s="52" t="s">
        <v>217</v>
      </c>
      <c r="T81" s="4">
        <v>8243</v>
      </c>
      <c r="U81" s="4">
        <v>316787</v>
      </c>
      <c r="V81" s="4">
        <v>149989</v>
      </c>
      <c r="W81" s="4">
        <v>39780</v>
      </c>
      <c r="X81" s="4">
        <v>42744</v>
      </c>
      <c r="Y81" s="4">
        <v>35359</v>
      </c>
      <c r="Z81" s="4">
        <v>267872</v>
      </c>
      <c r="AA81" s="17">
        <v>11.709739464941423</v>
      </c>
      <c r="AB81" s="52" t="s">
        <v>217</v>
      </c>
      <c r="AC81" s="4">
        <v>36783</v>
      </c>
      <c r="AD81" s="4">
        <v>384</v>
      </c>
      <c r="AE81" s="4">
        <v>2837</v>
      </c>
      <c r="AF81" s="52" t="s">
        <v>217</v>
      </c>
      <c r="AG81" s="4">
        <v>40004</v>
      </c>
      <c r="AH81" s="17">
        <v>1.7487322958559188</v>
      </c>
      <c r="AI81" s="5">
        <v>1.5</v>
      </c>
      <c r="AJ81" s="5">
        <v>3</v>
      </c>
      <c r="AK81" s="5">
        <v>2.75</v>
      </c>
      <c r="AL81" s="5">
        <v>5.75</v>
      </c>
      <c r="AM81" s="6">
        <v>10</v>
      </c>
      <c r="AN81" s="6">
        <v>500</v>
      </c>
      <c r="AO81" s="4" t="s">
        <v>209</v>
      </c>
      <c r="AP81" s="6">
        <v>43</v>
      </c>
      <c r="AQ81" s="6">
        <v>2188</v>
      </c>
      <c r="AR81" s="2">
        <v>31000</v>
      </c>
      <c r="AS81" s="2">
        <v>3900</v>
      </c>
      <c r="AT81" s="19">
        <v>34</v>
      </c>
    </row>
    <row r="82" spans="1:46" ht="15.9" customHeight="1" x14ac:dyDescent="0.3">
      <c r="A82" s="18" t="s">
        <v>207</v>
      </c>
      <c r="B82" s="13" t="s">
        <v>206</v>
      </c>
      <c r="C82" s="2">
        <v>180</v>
      </c>
      <c r="D82" s="2">
        <v>700</v>
      </c>
      <c r="E82" s="49" t="s">
        <v>217</v>
      </c>
      <c r="F82" s="2">
        <v>4</v>
      </c>
      <c r="G82" s="2">
        <v>704</v>
      </c>
      <c r="H82" s="14">
        <v>3.911111111111111</v>
      </c>
      <c r="I82" s="49" t="s">
        <v>217</v>
      </c>
      <c r="J82" s="2">
        <v>3</v>
      </c>
      <c r="K82" s="2">
        <v>90</v>
      </c>
      <c r="L82" s="2">
        <v>2500</v>
      </c>
      <c r="M82" s="15">
        <v>13.888888888888889</v>
      </c>
      <c r="N82" s="3">
        <v>2</v>
      </c>
      <c r="O82" s="3">
        <v>7</v>
      </c>
      <c r="P82" s="3">
        <v>14</v>
      </c>
      <c r="Q82" s="4">
        <v>6987</v>
      </c>
      <c r="R82" s="4">
        <v>10000</v>
      </c>
      <c r="S82" s="52" t="s">
        <v>217</v>
      </c>
      <c r="T82" s="52" t="s">
        <v>217</v>
      </c>
      <c r="U82" s="4">
        <v>16987</v>
      </c>
      <c r="V82" s="4">
        <v>7083</v>
      </c>
      <c r="W82" s="4">
        <v>117</v>
      </c>
      <c r="X82" s="4">
        <v>1752</v>
      </c>
      <c r="Y82" s="4">
        <v>7035</v>
      </c>
      <c r="Z82" s="4">
        <v>15987</v>
      </c>
      <c r="AA82" s="17">
        <v>88.816666666666663</v>
      </c>
      <c r="AB82" s="52" t="s">
        <v>217</v>
      </c>
      <c r="AC82" s="4">
        <v>1368</v>
      </c>
      <c r="AD82" s="4">
        <v>791</v>
      </c>
      <c r="AE82" s="52" t="s">
        <v>217</v>
      </c>
      <c r="AF82" s="52" t="s">
        <v>217</v>
      </c>
      <c r="AG82" s="4">
        <v>2159</v>
      </c>
      <c r="AH82" s="17">
        <v>11.994444444444444</v>
      </c>
      <c r="AI82" s="53" t="s">
        <v>217</v>
      </c>
      <c r="AJ82" s="5">
        <v>0.5</v>
      </c>
      <c r="AK82" s="53" t="s">
        <v>217</v>
      </c>
      <c r="AL82" s="5">
        <v>0.5</v>
      </c>
      <c r="AM82" s="50" t="s">
        <v>217</v>
      </c>
      <c r="AN82" s="50" t="s">
        <v>217</v>
      </c>
      <c r="AO82" s="4" t="s">
        <v>209</v>
      </c>
      <c r="AP82" s="6">
        <v>20</v>
      </c>
      <c r="AQ82" s="6">
        <v>1000</v>
      </c>
      <c r="AR82" s="2">
        <v>15</v>
      </c>
      <c r="AS82" s="49" t="s">
        <v>217</v>
      </c>
      <c r="AT82" s="54" t="s">
        <v>217</v>
      </c>
    </row>
    <row r="83" spans="1:46" ht="15.9" customHeight="1" x14ac:dyDescent="0.3">
      <c r="A83" s="18" t="s">
        <v>172</v>
      </c>
      <c r="B83" s="13" t="s">
        <v>177</v>
      </c>
      <c r="C83" s="2">
        <v>299</v>
      </c>
      <c r="D83" s="2">
        <v>1212</v>
      </c>
      <c r="E83" s="2">
        <v>1080</v>
      </c>
      <c r="F83" s="2">
        <v>942</v>
      </c>
      <c r="G83" s="2">
        <v>3234</v>
      </c>
      <c r="H83" s="14">
        <v>10.816053511705686</v>
      </c>
      <c r="I83" s="49" t="s">
        <v>217</v>
      </c>
      <c r="J83" s="2">
        <v>120</v>
      </c>
      <c r="K83" s="2">
        <v>641</v>
      </c>
      <c r="L83" s="2">
        <v>5265</v>
      </c>
      <c r="M83" s="15">
        <v>17.608695652173914</v>
      </c>
      <c r="N83" s="3">
        <v>262</v>
      </c>
      <c r="O83" s="3">
        <v>85</v>
      </c>
      <c r="P83" s="3">
        <v>44</v>
      </c>
      <c r="Q83" s="4">
        <v>13288</v>
      </c>
      <c r="R83" s="4">
        <v>10000</v>
      </c>
      <c r="S83" s="52" t="s">
        <v>217</v>
      </c>
      <c r="T83" s="52" t="s">
        <v>217</v>
      </c>
      <c r="U83" s="4">
        <v>23288</v>
      </c>
      <c r="V83" s="4">
        <v>11633</v>
      </c>
      <c r="W83" s="4">
        <v>2566</v>
      </c>
      <c r="X83" s="4">
        <v>4941</v>
      </c>
      <c r="Y83" s="4">
        <v>2742</v>
      </c>
      <c r="Z83" s="4">
        <v>21882</v>
      </c>
      <c r="AA83" s="17">
        <v>73.18394648829431</v>
      </c>
      <c r="AB83" s="52" t="s">
        <v>217</v>
      </c>
      <c r="AC83" s="4">
        <v>3652</v>
      </c>
      <c r="AD83" s="4">
        <v>569</v>
      </c>
      <c r="AE83" s="4">
        <v>498</v>
      </c>
      <c r="AF83" s="52" t="s">
        <v>217</v>
      </c>
      <c r="AG83" s="4">
        <v>4719</v>
      </c>
      <c r="AH83" s="17">
        <v>15.782608695652174</v>
      </c>
      <c r="AI83" s="53" t="s">
        <v>217</v>
      </c>
      <c r="AJ83" s="5">
        <v>0.5</v>
      </c>
      <c r="AK83" s="5">
        <v>0.5</v>
      </c>
      <c r="AL83" s="5">
        <v>1</v>
      </c>
      <c r="AM83" s="6">
        <v>2</v>
      </c>
      <c r="AN83" s="6">
        <v>75</v>
      </c>
      <c r="AO83" s="4" t="s">
        <v>210</v>
      </c>
      <c r="AP83" s="6">
        <v>20</v>
      </c>
      <c r="AQ83" s="6">
        <v>1040</v>
      </c>
      <c r="AR83" s="2">
        <v>2496</v>
      </c>
      <c r="AS83" s="2">
        <v>62</v>
      </c>
      <c r="AT83" s="54" t="s">
        <v>217</v>
      </c>
    </row>
    <row r="84" spans="1:46" ht="15.9" customHeight="1" x14ac:dyDescent="0.3">
      <c r="A84" s="18" t="s">
        <v>118</v>
      </c>
      <c r="B84" s="13" t="s">
        <v>119</v>
      </c>
      <c r="C84" s="2">
        <v>1558</v>
      </c>
      <c r="D84" s="2">
        <v>3487</v>
      </c>
      <c r="E84" s="2">
        <v>5818</v>
      </c>
      <c r="F84" s="2">
        <v>1477</v>
      </c>
      <c r="G84" s="2">
        <v>10782</v>
      </c>
      <c r="H84" s="14">
        <v>6.9204107830551989</v>
      </c>
      <c r="I84" s="2">
        <v>9</v>
      </c>
      <c r="J84" s="2">
        <v>239</v>
      </c>
      <c r="K84" s="2">
        <v>531</v>
      </c>
      <c r="L84" s="2">
        <v>9425</v>
      </c>
      <c r="M84" s="15">
        <v>6.0494223363286261</v>
      </c>
      <c r="N84" s="3">
        <v>373</v>
      </c>
      <c r="O84" s="3">
        <v>33</v>
      </c>
      <c r="P84" s="3">
        <v>29</v>
      </c>
      <c r="Q84" s="4">
        <v>51114</v>
      </c>
      <c r="R84" s="4">
        <v>10000</v>
      </c>
      <c r="S84" s="52" t="s">
        <v>217</v>
      </c>
      <c r="T84" s="52" t="s">
        <v>217</v>
      </c>
      <c r="U84" s="4">
        <v>61114</v>
      </c>
      <c r="V84" s="16">
        <v>22335</v>
      </c>
      <c r="W84" s="16">
        <v>10005</v>
      </c>
      <c r="X84" s="4">
        <v>10987</v>
      </c>
      <c r="Y84" s="16">
        <v>2880</v>
      </c>
      <c r="Z84" s="4">
        <v>46207</v>
      </c>
      <c r="AA84" s="17">
        <v>29.657894736842106</v>
      </c>
      <c r="AB84" s="4">
        <v>5929</v>
      </c>
      <c r="AC84" s="4">
        <v>9384</v>
      </c>
      <c r="AD84" s="52" t="s">
        <v>217</v>
      </c>
      <c r="AE84" s="4">
        <v>751</v>
      </c>
      <c r="AF84" s="4">
        <v>283</v>
      </c>
      <c r="AG84" s="4">
        <v>10418</v>
      </c>
      <c r="AH84" s="17">
        <v>6.6867779204107833</v>
      </c>
      <c r="AI84" s="53" t="s">
        <v>217</v>
      </c>
      <c r="AJ84" s="53" t="s">
        <v>217</v>
      </c>
      <c r="AK84" s="5">
        <v>1</v>
      </c>
      <c r="AL84" s="5">
        <v>1</v>
      </c>
      <c r="AM84" s="6">
        <v>23</v>
      </c>
      <c r="AN84" s="6">
        <v>510</v>
      </c>
      <c r="AO84" s="4" t="s">
        <v>209</v>
      </c>
      <c r="AP84" s="6">
        <v>38</v>
      </c>
      <c r="AQ84" s="6">
        <v>1976</v>
      </c>
      <c r="AR84" s="2">
        <v>6682</v>
      </c>
      <c r="AS84" s="2">
        <v>1040</v>
      </c>
      <c r="AT84" s="19">
        <v>99</v>
      </c>
    </row>
    <row r="85" spans="1:46" ht="15.9" customHeight="1" x14ac:dyDescent="0.3">
      <c r="A85" s="18" t="s">
        <v>120</v>
      </c>
      <c r="B85" s="13" t="s">
        <v>121</v>
      </c>
      <c r="C85" s="2">
        <v>2630</v>
      </c>
      <c r="D85" s="2">
        <v>11320</v>
      </c>
      <c r="E85" s="2">
        <v>12558</v>
      </c>
      <c r="F85" s="2">
        <v>13594</v>
      </c>
      <c r="G85" s="2">
        <v>37472</v>
      </c>
      <c r="H85" s="14">
        <v>14.247908745247148</v>
      </c>
      <c r="I85" s="49" t="s">
        <v>217</v>
      </c>
      <c r="J85" s="2">
        <v>713</v>
      </c>
      <c r="K85" s="2">
        <v>1401</v>
      </c>
      <c r="L85" s="2">
        <v>34682</v>
      </c>
      <c r="M85" s="15">
        <v>13.187072243346007</v>
      </c>
      <c r="N85" s="3">
        <v>1366</v>
      </c>
      <c r="O85" s="3">
        <v>371</v>
      </c>
      <c r="P85" s="3">
        <v>63</v>
      </c>
      <c r="Q85" s="4">
        <v>103774</v>
      </c>
      <c r="R85" s="4">
        <v>10000</v>
      </c>
      <c r="S85" s="52" t="s">
        <v>217</v>
      </c>
      <c r="T85" s="4">
        <v>1500</v>
      </c>
      <c r="U85" s="4">
        <v>115274</v>
      </c>
      <c r="V85" s="4">
        <v>42555</v>
      </c>
      <c r="W85" s="4">
        <v>20290</v>
      </c>
      <c r="X85" s="4">
        <v>19348</v>
      </c>
      <c r="Y85" s="4">
        <v>6104</v>
      </c>
      <c r="Z85" s="4">
        <v>88297</v>
      </c>
      <c r="AA85" s="17">
        <v>33.57300380228137</v>
      </c>
      <c r="AB85" s="52" t="s">
        <v>217</v>
      </c>
      <c r="AC85" s="4">
        <v>17877</v>
      </c>
      <c r="AD85" s="52" t="s">
        <v>217</v>
      </c>
      <c r="AE85" s="4">
        <v>1471</v>
      </c>
      <c r="AF85" s="52" t="s">
        <v>217</v>
      </c>
      <c r="AG85" s="4">
        <v>19348</v>
      </c>
      <c r="AH85" s="17">
        <v>7.3566539923954375</v>
      </c>
      <c r="AI85" s="53" t="s">
        <v>217</v>
      </c>
      <c r="AJ85" s="5">
        <v>0.75</v>
      </c>
      <c r="AK85" s="5">
        <v>1.1499999999999999</v>
      </c>
      <c r="AL85" s="5">
        <v>1.9</v>
      </c>
      <c r="AM85" s="6">
        <v>2</v>
      </c>
      <c r="AN85" s="6">
        <v>144</v>
      </c>
      <c r="AO85" s="4" t="s">
        <v>209</v>
      </c>
      <c r="AP85" s="6">
        <v>37</v>
      </c>
      <c r="AQ85" s="6">
        <v>1924</v>
      </c>
      <c r="AR85" s="2">
        <v>28340</v>
      </c>
      <c r="AS85" s="2">
        <v>2132</v>
      </c>
      <c r="AT85" s="19">
        <v>4</v>
      </c>
    </row>
    <row r="86" spans="1:46" ht="15.9" customHeight="1" x14ac:dyDescent="0.3">
      <c r="A86" s="29" t="s">
        <v>211</v>
      </c>
      <c r="B86" s="30" t="s">
        <v>211</v>
      </c>
      <c r="C86" s="31">
        <v>38052</v>
      </c>
      <c r="D86" s="31">
        <v>33666</v>
      </c>
      <c r="E86" s="58" t="s">
        <v>217</v>
      </c>
      <c r="F86" s="31">
        <v>3352</v>
      </c>
      <c r="G86" s="31">
        <v>37018</v>
      </c>
      <c r="H86" s="32">
        <v>0.97</v>
      </c>
      <c r="I86" s="58" t="s">
        <v>217</v>
      </c>
      <c r="J86" s="58" t="s">
        <v>217</v>
      </c>
      <c r="K86" s="58" t="s">
        <v>217</v>
      </c>
      <c r="L86" s="58" t="s">
        <v>217</v>
      </c>
      <c r="M86" s="59" t="s">
        <v>217</v>
      </c>
      <c r="N86" s="60" t="s">
        <v>217</v>
      </c>
      <c r="O86" s="60" t="s">
        <v>217</v>
      </c>
      <c r="P86" s="60" t="s">
        <v>217</v>
      </c>
      <c r="Q86" s="61" t="s">
        <v>217</v>
      </c>
      <c r="R86" s="61" t="s">
        <v>217</v>
      </c>
      <c r="S86" s="33">
        <v>199208</v>
      </c>
      <c r="T86" s="62" t="s">
        <v>217</v>
      </c>
      <c r="U86" s="30">
        <v>199208</v>
      </c>
      <c r="V86" s="30">
        <v>101352</v>
      </c>
      <c r="W86" s="33">
        <v>34414</v>
      </c>
      <c r="X86" s="33">
        <v>26970</v>
      </c>
      <c r="Y86" s="33">
        <v>36472</v>
      </c>
      <c r="Z86" s="33">
        <v>199208</v>
      </c>
      <c r="AA86" s="34">
        <v>5.2351518974035534</v>
      </c>
      <c r="AB86" s="61" t="s">
        <v>217</v>
      </c>
      <c r="AC86" s="33">
        <v>24808</v>
      </c>
      <c r="AD86" s="33">
        <v>40</v>
      </c>
      <c r="AE86" s="33">
        <v>2122</v>
      </c>
      <c r="AF86" s="61" t="s">
        <v>217</v>
      </c>
      <c r="AG86" s="33">
        <v>26970</v>
      </c>
      <c r="AH86" s="34">
        <v>0.71</v>
      </c>
      <c r="AI86" s="62" t="s">
        <v>217</v>
      </c>
      <c r="AJ86" s="35">
        <v>1</v>
      </c>
      <c r="AK86" s="35">
        <v>2.65</v>
      </c>
      <c r="AL86" s="30">
        <v>3.65</v>
      </c>
      <c r="AM86" s="63" t="s">
        <v>217</v>
      </c>
      <c r="AN86" s="63" t="s">
        <v>217</v>
      </c>
      <c r="AO86" s="62" t="s">
        <v>217</v>
      </c>
      <c r="AP86" s="63" t="s">
        <v>217</v>
      </c>
      <c r="AQ86" s="63" t="s">
        <v>217</v>
      </c>
      <c r="AR86" s="58" t="s">
        <v>217</v>
      </c>
      <c r="AS86" s="58" t="s">
        <v>217</v>
      </c>
      <c r="AT86" s="64" t="s">
        <v>217</v>
      </c>
    </row>
    <row r="87" spans="1:46" ht="15.9" customHeight="1" x14ac:dyDescent="0.3">
      <c r="A87" s="40" t="s">
        <v>216</v>
      </c>
      <c r="B87" s="65" t="s">
        <v>217</v>
      </c>
      <c r="C87" s="41">
        <f>SUBTOTAL(109,Table1[FY1990 Population])</f>
        <v>545774</v>
      </c>
      <c r="D87" s="41">
        <f>SUBTOTAL(109,Table1[FY1990 Adult Book  Circulation])</f>
        <v>1541373</v>
      </c>
      <c r="E87" s="41">
        <f>SUBTOTAL(109,Table1[FY1990 Juvenile  Book Circulation])</f>
        <v>897054</v>
      </c>
      <c r="F87" s="41">
        <f>SUBTOTAL(109,Table1[FY1990 All Other  Circulation])</f>
        <v>554174</v>
      </c>
      <c r="G87" s="41">
        <f>SUBTOTAL(109,Table1[FY1990 Total Circulation])</f>
        <v>2992601</v>
      </c>
      <c r="H87" s="41">
        <f>SUBTOTAL(109,Table1[FY1990 Circulations Per Capita])</f>
        <v>789.56100551136194</v>
      </c>
      <c r="I87" s="41">
        <f>SUBTOTAL(109,Table1[FY1990 ILLs Provided])</f>
        <v>13186</v>
      </c>
      <c r="J87" s="41">
        <f>SUBTOTAL(109,Table1[FY1990 ILLs Received])</f>
        <v>20261</v>
      </c>
      <c r="K87" s="41">
        <f>SUBTOTAL(109,Table1[FY1990 Books &amp; Serials Added])</f>
        <v>103009</v>
      </c>
      <c r="L87" s="41">
        <f>SUBTOTAL(109,Table1[FY1990 Total Books &amp; Serials Volumes])</f>
        <v>1611550</v>
      </c>
      <c r="M87" s="41">
        <f>SUBTOTAL(109,Table1[FY1990 Volumes Per Capita])</f>
        <v>1027.7457230577106</v>
      </c>
      <c r="N87" s="41">
        <f>SUBTOTAL(109,Table1[[FY1990 Total Audio Material Volumes ]])</f>
        <v>93375</v>
      </c>
      <c r="O87" s="41">
        <f>SUBTOTAL(109,Table1[[FY1990 Total Video Material Volumes ]])</f>
        <v>17921</v>
      </c>
      <c r="P87" s="41">
        <f>SUBTOTAL(109,Table1[FY1990 Total Subscription Titles])</f>
        <v>6298</v>
      </c>
      <c r="Q87" s="41">
        <f>SUBTOTAL(109,Table1[FY1990 Total Local Government Income])</f>
        <v>12197645</v>
      </c>
      <c r="R87" s="41">
        <f>SUBTOTAL(109,Table1[FY1990 Total State Government Income])</f>
        <v>914859</v>
      </c>
      <c r="S87" s="41">
        <f>SUBTOTAL(109,Table1[FY1990 Total Federal Government Income])</f>
        <v>345945</v>
      </c>
      <c r="T87" s="41">
        <f>SUBTOTAL(109,Table1[FY1990 Total All Other Income])</f>
        <v>342642</v>
      </c>
      <c r="U87" s="41">
        <f>SUBTOTAL(109,Table1[FY1990 Total Operating Income])</f>
        <v>13801091</v>
      </c>
      <c r="V87" s="41">
        <f>SUBTOTAL(109,Table1[FY1990 Salaries and Wages])</f>
        <v>6630683</v>
      </c>
      <c r="W87" s="41">
        <f>SUBTOTAL(109,Table1[FY1990 Benefits])</f>
        <v>2212593</v>
      </c>
      <c r="X87" s="41">
        <f>SUBTOTAL(109,Table1[FY1990 Total Collection Expenditures])</f>
        <v>1894417</v>
      </c>
      <c r="Y87" s="41">
        <f>SUBTOTAL(109,Table1[FY1990 Total Other  Expenditures])</f>
        <v>2167260</v>
      </c>
      <c r="Z87" s="41">
        <f>SUBTOTAL(109,Table1[FY1990 Total Operating  Expenditures])</f>
        <v>12905013</v>
      </c>
      <c r="AA87" s="41">
        <f>SUBTOTAL(109,Table1[FY1990 Operating  Expenditures Per Capita])</f>
        <v>3275.6969278303309</v>
      </c>
      <c r="AB87" s="41">
        <f>SUBTOTAL(109,Table1[FY1990 Capital Outlay])</f>
        <v>80286</v>
      </c>
      <c r="AC87" s="41">
        <f>SUBTOTAL(109,Table1[FY1990 Book Expenditures])</f>
        <v>1208474</v>
      </c>
      <c r="AD87" s="41">
        <f>SUBTOTAL(109,Table1[FY1990 Subscription Expenditures])</f>
        <v>350092</v>
      </c>
      <c r="AE87" s="41">
        <f>SUBTOTAL(109,Table1[FY1990 Audiovisuals Expenditures])</f>
        <v>106004</v>
      </c>
      <c r="AF87" s="41">
        <f>SUBTOTAL(109,Table1[FY1990 Other Materials Expenditures])</f>
        <v>229847</v>
      </c>
      <c r="AG87" s="41">
        <f>SUBTOTAL(109,Table1[FY1990 Total Collection Expenditures2])</f>
        <v>1894417</v>
      </c>
      <c r="AH87" s="41">
        <f>SUBTOTAL(109,Table1[FY1990 Collection Expenditures Per Capita])</f>
        <v>1152.2198634264639</v>
      </c>
      <c r="AI87" s="41">
        <f>SUBTOTAL(109,Table1[FY1990 Librarians with MLS])</f>
        <v>50.7</v>
      </c>
      <c r="AJ87" s="41">
        <f>SUBTOTAL(109,Table1[FY1990 All Employees with Title of Librarian])</f>
        <v>88.270000000000024</v>
      </c>
      <c r="AK87" s="41">
        <f>SUBTOTAL(109,Table1[FY1990 All Other Paid Employees])</f>
        <v>166.31399999999999</v>
      </c>
      <c r="AL87" s="41">
        <f>SUBTOTAL(109,Table1[FY1990 Total Employees])</f>
        <v>254.58399999999997</v>
      </c>
      <c r="AM87" s="41">
        <f>SUBTOTAL(109,Table1[FY1990 Number of Volunteers])</f>
        <v>1900</v>
      </c>
      <c r="AN87" s="41">
        <f>SUBTOTAL(109,Table1[FY1990 Annual Volunteer Hours])</f>
        <v>46006</v>
      </c>
      <c r="AO87" s="41">
        <f>SUBTOTAL(109,Table1[FY1990 Type of Library Board])</f>
        <v>0</v>
      </c>
      <c r="AP87" s="41">
        <f>SUBTOTAL(109,Table1[FY1990 Hours Library Outlets Open Per Week])</f>
        <v>2522</v>
      </c>
      <c r="AQ87" s="41">
        <f>SUBTOTAL(109,Table1[FY1990 Total Hours Library Outlets Open Over Year])</f>
        <v>133519</v>
      </c>
      <c r="AR87" s="41">
        <f>SUBTOTAL(109,Table1[FY1990 Annual Attendance in Library])</f>
        <v>2259529</v>
      </c>
      <c r="AS87" s="41">
        <f>SUBTOTAL(109,Table1[FY1990 Annual Reference Questions])</f>
        <v>348479</v>
      </c>
      <c r="AT87" s="41">
        <f>SUBTOTAL(109,Table1[FY1990 Annual Number of Programs])</f>
        <v>4111</v>
      </c>
    </row>
    <row r="88" spans="1:46" ht="15.9" customHeight="1" x14ac:dyDescent="0.3">
      <c r="A88" s="7" t="s">
        <v>215</v>
      </c>
      <c r="B88" s="66" t="s">
        <v>217</v>
      </c>
      <c r="C88" s="67" t="s">
        <v>217</v>
      </c>
      <c r="D88" s="67" t="s">
        <v>217</v>
      </c>
      <c r="E88" s="67" t="s">
        <v>217</v>
      </c>
      <c r="F88" s="67" t="s">
        <v>217</v>
      </c>
      <c r="G88" s="67" t="s">
        <v>217</v>
      </c>
      <c r="H88" s="68" t="s">
        <v>217</v>
      </c>
      <c r="I88" s="67" t="s">
        <v>217</v>
      </c>
      <c r="J88" s="67" t="s">
        <v>217</v>
      </c>
      <c r="K88" s="67" t="s">
        <v>217</v>
      </c>
      <c r="L88" s="67" t="s">
        <v>217</v>
      </c>
      <c r="M88" s="69" t="s">
        <v>217</v>
      </c>
      <c r="N88" s="70" t="s">
        <v>217</v>
      </c>
      <c r="O88" s="70" t="s">
        <v>217</v>
      </c>
      <c r="P88" s="70" t="s">
        <v>217</v>
      </c>
      <c r="Q88" s="66" t="s">
        <v>217</v>
      </c>
      <c r="R88" s="66" t="s">
        <v>217</v>
      </c>
      <c r="S88" s="66" t="s">
        <v>217</v>
      </c>
      <c r="T88" s="66" t="s">
        <v>217</v>
      </c>
      <c r="U88" s="66" t="s">
        <v>217</v>
      </c>
      <c r="V88" s="66" t="s">
        <v>217</v>
      </c>
      <c r="W88" s="66" t="s">
        <v>217</v>
      </c>
      <c r="X88" s="66" t="s">
        <v>217</v>
      </c>
      <c r="Y88" s="66" t="s">
        <v>217</v>
      </c>
      <c r="Z88" s="66" t="s">
        <v>217</v>
      </c>
      <c r="AA88" s="71" t="s">
        <v>217</v>
      </c>
      <c r="AB88" s="66" t="s">
        <v>217</v>
      </c>
      <c r="AC88" s="66" t="s">
        <v>217</v>
      </c>
      <c r="AD88" s="66" t="s">
        <v>217</v>
      </c>
      <c r="AE88" s="66" t="s">
        <v>217</v>
      </c>
      <c r="AF88" s="66" t="s">
        <v>217</v>
      </c>
      <c r="AG88" s="66" t="s">
        <v>217</v>
      </c>
      <c r="AH88" s="71" t="s">
        <v>217</v>
      </c>
      <c r="AI88" s="66" t="s">
        <v>217</v>
      </c>
      <c r="AJ88" s="66" t="s">
        <v>217</v>
      </c>
      <c r="AK88" s="66" t="s">
        <v>217</v>
      </c>
      <c r="AL88" s="66" t="s">
        <v>217</v>
      </c>
      <c r="AM88" s="72" t="s">
        <v>217</v>
      </c>
      <c r="AN88" s="72" t="s">
        <v>217</v>
      </c>
      <c r="AO88" s="66" t="s">
        <v>217</v>
      </c>
      <c r="AP88" s="72" t="s">
        <v>217</v>
      </c>
      <c r="AQ88" s="72" t="s">
        <v>217</v>
      </c>
      <c r="AR88" s="67" t="s">
        <v>217</v>
      </c>
      <c r="AS88" s="67" t="s">
        <v>217</v>
      </c>
      <c r="AT88" s="72" t="s">
        <v>217</v>
      </c>
    </row>
  </sheetData>
  <dataValidations count="1">
    <dataValidation allowBlank="1" showInputMessage="1" showErrorMessage="1" promptTitle="Regional Services Note." prompt="Statistics from Fairbanks and Juneau have been adjusted so that statistics for Regional Services can be displayed on at the bottom of this spreadsheet." sqref="A3"/>
  </dataValidations>
  <hyperlinks>
    <hyperlink ref="A2" r:id="rId1"/>
  </hyperlinks>
  <pageMargins left="0.2" right="0.2" top="0.25" bottom="0.25" header="0.3" footer="0.3"/>
  <pageSetup orientation="landscape" horizont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FY1990 Data (sheet 1 of 1)</vt:lpstr>
      <vt:lpstr>'FY1990 Data (sheet 1 of 1)'!Print_Area</vt:lpstr>
      <vt:lpstr>'FY1990 Data (sheet 1 of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FY1990 Alaska Public Library Statistics</dc:title>
  <dc:creator/>
  <cp:lastModifiedBy/>
  <dcterms:created xsi:type="dcterms:W3CDTF">2018-11-19T19:28:24Z</dcterms:created>
  <dcterms:modified xsi:type="dcterms:W3CDTF">2019-02-15T21:46:39Z</dcterms:modified>
</cp:coreProperties>
</file>