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" windowWidth="15072" windowHeight="8220"/>
  </bookViews>
  <sheets>
    <sheet name="FY1994 Data (sheet 1 of 1)" sheetId="1" r:id="rId1"/>
  </sheets>
  <definedNames>
    <definedName name="_xlnm.Print_Area" localSheetId="0">'FY1994 Data (sheet 1 of 1)'!$A$3:$AY$88</definedName>
    <definedName name="_xlnm.Print_Titles" localSheetId="0">'FY1994 Data (sheet 1 of 1)'!$D:$D,'FY1994 Data (sheet 1 of 1)'!$3:$3</definedName>
  </definedNames>
  <calcPr calcId="152511"/>
</workbook>
</file>

<file path=xl/calcChain.xml><?xml version="1.0" encoding="utf-8"?>
<calcChain xmlns="http://schemas.openxmlformats.org/spreadsheetml/2006/main">
  <c r="H89" i="1" l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G89" i="1"/>
</calcChain>
</file>

<file path=xl/sharedStrings.xml><?xml version="1.0" encoding="utf-8"?>
<sst xmlns="http://schemas.openxmlformats.org/spreadsheetml/2006/main" count="1468" uniqueCount="472">
  <si>
    <t>P. O. Box 249</t>
  </si>
  <si>
    <t>99627</t>
  </si>
  <si>
    <t>9075243843</t>
  </si>
  <si>
    <t>Martin Monsen Library</t>
  </si>
  <si>
    <t>P. O. Box 147</t>
  </si>
  <si>
    <t>Naknek</t>
  </si>
  <si>
    <t>99633</t>
  </si>
  <si>
    <t>9072464465</t>
  </si>
  <si>
    <t>Nenana Public Library</t>
  </si>
  <si>
    <t>P. O. Box 40</t>
  </si>
  <si>
    <t>Nenana</t>
  </si>
  <si>
    <t>99760</t>
  </si>
  <si>
    <t>9078325812</t>
  </si>
  <si>
    <t>Ninilchik Community Library</t>
  </si>
  <si>
    <t>P. O. Box 39165</t>
  </si>
  <si>
    <t>Ninilchik</t>
  </si>
  <si>
    <t>99639</t>
  </si>
  <si>
    <t>9075673333</t>
  </si>
  <si>
    <t>Kegoayah Kozga Library</t>
  </si>
  <si>
    <t>P. O. Box 1168</t>
  </si>
  <si>
    <t>Nome</t>
  </si>
  <si>
    <t>99762</t>
  </si>
  <si>
    <t>9074435133</t>
  </si>
  <si>
    <t>Northway Community Library</t>
  </si>
  <si>
    <t>P. O. Box 496</t>
  </si>
  <si>
    <t>Northway</t>
  </si>
  <si>
    <t>99764</t>
  </si>
  <si>
    <t>9077782288</t>
  </si>
  <si>
    <t>Palmer Public Library</t>
  </si>
  <si>
    <t>655 S. Valley Way</t>
  </si>
  <si>
    <t>Palmer</t>
  </si>
  <si>
    <t>99645</t>
  </si>
  <si>
    <t>9077454690</t>
  </si>
  <si>
    <t>Pelican Public Library</t>
  </si>
  <si>
    <t>P. O. Box 741</t>
  </si>
  <si>
    <t>Pelican</t>
  </si>
  <si>
    <t>99832</t>
  </si>
  <si>
    <t>9077352500</t>
  </si>
  <si>
    <t>Petersburg Public Library</t>
  </si>
  <si>
    <t>P. O. Box 549</t>
  </si>
  <si>
    <t>Petersburg</t>
  </si>
  <si>
    <t>99833</t>
  </si>
  <si>
    <t>9077723349</t>
  </si>
  <si>
    <t>Jessie Wakefield Memorial Library</t>
  </si>
  <si>
    <t>P. O. Box 49</t>
  </si>
  <si>
    <t>Port Lions</t>
  </si>
  <si>
    <t>99550</t>
  </si>
  <si>
    <t>9074542288</t>
  </si>
  <si>
    <t>Ruby Community Library</t>
  </si>
  <si>
    <t>P. O. Box 90</t>
  </si>
  <si>
    <t>Ruby</t>
  </si>
  <si>
    <t>99768</t>
  </si>
  <si>
    <t>9074684426</t>
  </si>
  <si>
    <t>P.O. Box 901</t>
  </si>
  <si>
    <t>St. Paul</t>
  </si>
  <si>
    <t>99660</t>
  </si>
  <si>
    <t>9075462221</t>
  </si>
  <si>
    <t>Seldovia Public Library</t>
  </si>
  <si>
    <t>P.O. Box D</t>
  </si>
  <si>
    <t>Seldovia</t>
  </si>
  <si>
    <t>99663</t>
  </si>
  <si>
    <t>9072347856</t>
  </si>
  <si>
    <t>Anchor Point Public Library</t>
  </si>
  <si>
    <t>P. O. Box 129</t>
  </si>
  <si>
    <t>Anchor Point</t>
  </si>
  <si>
    <t>99556</t>
  </si>
  <si>
    <t>9072355692</t>
  </si>
  <si>
    <t>Anchorage Municipal Libraries</t>
  </si>
  <si>
    <t>3600 Denali</t>
  </si>
  <si>
    <t>Anchorage</t>
  </si>
  <si>
    <t>99503</t>
  </si>
  <si>
    <t>9072612975</t>
  </si>
  <si>
    <t>Anderson Village Library</t>
  </si>
  <si>
    <t>P. O. Box 3078</t>
  </si>
  <si>
    <t>Anderson</t>
  </si>
  <si>
    <t>99744</t>
  </si>
  <si>
    <t>9075822628</t>
  </si>
  <si>
    <t>Aniak Public Library</t>
  </si>
  <si>
    <t>P. O. Box 270</t>
  </si>
  <si>
    <t>Aniak</t>
  </si>
  <si>
    <t>99557</t>
  </si>
  <si>
    <t>9076754435</t>
  </si>
  <si>
    <t>Kuskokwim Consortium Library</t>
  </si>
  <si>
    <t>Pouch 1068</t>
  </si>
  <si>
    <t>Bethel</t>
  </si>
  <si>
    <t>99559</t>
  </si>
  <si>
    <t>9075434516</t>
  </si>
  <si>
    <t>Big Lake Library</t>
  </si>
  <si>
    <t>P. O. Box 520829</t>
  </si>
  <si>
    <t>Big Lake</t>
  </si>
  <si>
    <t>99652</t>
  </si>
  <si>
    <t>9078926475</t>
  </si>
  <si>
    <t>P. O. Box 68</t>
  </si>
  <si>
    <t>Cantwell</t>
  </si>
  <si>
    <t>99729</t>
  </si>
  <si>
    <t>9077682372</t>
  </si>
  <si>
    <t>Chiniak Public Library</t>
  </si>
  <si>
    <t>P. O. Box 5610</t>
  </si>
  <si>
    <t>Chiniak</t>
  </si>
  <si>
    <t>99615</t>
  </si>
  <si>
    <t>9074863022</t>
  </si>
  <si>
    <t>Ruth Riggs Public Library</t>
  </si>
  <si>
    <t>HC 60 Box 3770</t>
  </si>
  <si>
    <t>Clearwater</t>
  </si>
  <si>
    <t>99737</t>
  </si>
  <si>
    <t>9078954408</t>
  </si>
  <si>
    <t>Cold Bay Public Library</t>
  </si>
  <si>
    <t>P. O. Box 87</t>
  </si>
  <si>
    <t>Cold Bay</t>
  </si>
  <si>
    <t>99571</t>
  </si>
  <si>
    <t>9075322656</t>
  </si>
  <si>
    <t>P. O. Box 517</t>
  </si>
  <si>
    <t>Cooper Landing</t>
  </si>
  <si>
    <t>99572</t>
  </si>
  <si>
    <t>9075951241</t>
  </si>
  <si>
    <t>Cordova Public Library</t>
  </si>
  <si>
    <t>P. O. Box 1170</t>
  </si>
  <si>
    <t>Cordova</t>
  </si>
  <si>
    <t>99574</t>
  </si>
  <si>
    <t>9074246667</t>
  </si>
  <si>
    <t>Craig Public Library</t>
  </si>
  <si>
    <t>P. O. Box 26</t>
  </si>
  <si>
    <t>Craig</t>
  </si>
  <si>
    <t>99921</t>
  </si>
  <si>
    <t>9078263281</t>
  </si>
  <si>
    <t>Ipnatchiaq Library</t>
  </si>
  <si>
    <t>P. O. Box 36049</t>
  </si>
  <si>
    <t>Deering</t>
  </si>
  <si>
    <t>99736</t>
  </si>
  <si>
    <t>9073632136</t>
  </si>
  <si>
    <t>Delta Community Library</t>
  </si>
  <si>
    <t>P. O. Box 229</t>
  </si>
  <si>
    <t>Delta Junction</t>
  </si>
  <si>
    <t>9078954102</t>
  </si>
  <si>
    <t>Dillingham Public Library</t>
  </si>
  <si>
    <t>P. O. Box 870</t>
  </si>
  <si>
    <t>Dillingham</t>
  </si>
  <si>
    <t>99576</t>
  </si>
  <si>
    <t>9078425610</t>
  </si>
  <si>
    <t>Eagle Public Library</t>
  </si>
  <si>
    <t>P. O. Box 45</t>
  </si>
  <si>
    <t>Eagle City</t>
  </si>
  <si>
    <t>99738</t>
  </si>
  <si>
    <t>9075472334</t>
  </si>
  <si>
    <t>Elim Community Library</t>
  </si>
  <si>
    <t>P. O. Box 39050</t>
  </si>
  <si>
    <t>Elim</t>
  </si>
  <si>
    <t>99739</t>
  </si>
  <si>
    <t>9078903501</t>
  </si>
  <si>
    <t>1215 Cowles Street</t>
  </si>
  <si>
    <t>Fairbanks</t>
  </si>
  <si>
    <t>99701</t>
  </si>
  <si>
    <t>9074591020</t>
  </si>
  <si>
    <t>Charles Evans Community Library</t>
  </si>
  <si>
    <t>P. O. Box 149</t>
  </si>
  <si>
    <t>Galena</t>
  </si>
  <si>
    <t>99741</t>
  </si>
  <si>
    <t>9076561869</t>
  </si>
  <si>
    <t>Copper Valley Community Library</t>
  </si>
  <si>
    <t>P. O. Box 173</t>
  </si>
  <si>
    <t>Glennallen</t>
  </si>
  <si>
    <t>99588</t>
  </si>
  <si>
    <t>9078225226</t>
  </si>
  <si>
    <t>Gustavus Public Library</t>
  </si>
  <si>
    <t>P. O. Box 279</t>
  </si>
  <si>
    <t>Gustavus</t>
  </si>
  <si>
    <t>99826</t>
  </si>
  <si>
    <t>9076972350</t>
  </si>
  <si>
    <t>Haines Borough Public Library</t>
  </si>
  <si>
    <t>P. O. Box 1089</t>
  </si>
  <si>
    <t>Haines</t>
  </si>
  <si>
    <t>99827</t>
  </si>
  <si>
    <t>9077662545</t>
  </si>
  <si>
    <t>Tri-Valley Community Library</t>
  </si>
  <si>
    <t>P. O. Box 400</t>
  </si>
  <si>
    <t>Healy</t>
  </si>
  <si>
    <t>99743</t>
  </si>
  <si>
    <t>9076832507</t>
  </si>
  <si>
    <t>Hollis Public Library</t>
  </si>
  <si>
    <t>P.O. Box 5</t>
  </si>
  <si>
    <t>Hollis</t>
  </si>
  <si>
    <t>99950</t>
  </si>
  <si>
    <t>9075307112</t>
  </si>
  <si>
    <t>Homer Public Library</t>
  </si>
  <si>
    <t>141 W. Pioneer Avenue</t>
  </si>
  <si>
    <t>Homer</t>
  </si>
  <si>
    <t>99603</t>
  </si>
  <si>
    <t>9072353180</t>
  </si>
  <si>
    <t>Hope Community Library</t>
  </si>
  <si>
    <t>P. O. Box 127</t>
  </si>
  <si>
    <t>Hope</t>
  </si>
  <si>
    <t>99605</t>
  </si>
  <si>
    <t>9077823121</t>
  </si>
  <si>
    <t>Hyder Public Library</t>
  </si>
  <si>
    <t>P. O. Box 50</t>
  </si>
  <si>
    <t>Hyder</t>
  </si>
  <si>
    <t>99923</t>
  </si>
  <si>
    <t>9076362498</t>
  </si>
  <si>
    <t>Juneau Public Libraries</t>
  </si>
  <si>
    <t>292 Marine Way</t>
  </si>
  <si>
    <t>Juneau</t>
  </si>
  <si>
    <t>99801</t>
  </si>
  <si>
    <t>9075865324</t>
  </si>
  <si>
    <t>Kake Community Library</t>
  </si>
  <si>
    <t>P. O. Box 450</t>
  </si>
  <si>
    <t>Kake</t>
  </si>
  <si>
    <t>99830</t>
  </si>
  <si>
    <t>9077853731</t>
  </si>
  <si>
    <t>Kasilof Public Library</t>
  </si>
  <si>
    <t>P. O. Box 176</t>
  </si>
  <si>
    <t>Kasilof</t>
  </si>
  <si>
    <t>99610</t>
  </si>
  <si>
    <t>9072624844</t>
  </si>
  <si>
    <t>Kenai Community Library</t>
  </si>
  <si>
    <t>163 Main Street Loop</t>
  </si>
  <si>
    <t>Kenai</t>
  </si>
  <si>
    <t>99611</t>
  </si>
  <si>
    <t>9072834378</t>
  </si>
  <si>
    <t>Ketchikan Public Library</t>
  </si>
  <si>
    <t>629 Dock Street</t>
  </si>
  <si>
    <t>Ketchikan</t>
  </si>
  <si>
    <t>99901</t>
  </si>
  <si>
    <t>9072253331</t>
  </si>
  <si>
    <t>319 Lower Mill Bay Rd</t>
  </si>
  <si>
    <t>Kodiak</t>
  </si>
  <si>
    <t>9074868686</t>
  </si>
  <si>
    <t>Chukchi Library</t>
  </si>
  <si>
    <t>P. O. Box 297</t>
  </si>
  <si>
    <t>Kotzebue</t>
  </si>
  <si>
    <t>99752</t>
  </si>
  <si>
    <t>9074422410</t>
  </si>
  <si>
    <t>Koyukuk Community Library</t>
  </si>
  <si>
    <t>P. O. Box 29</t>
  </si>
  <si>
    <t>Koyukuk</t>
  </si>
  <si>
    <t>99754</t>
  </si>
  <si>
    <t>9079272245</t>
  </si>
  <si>
    <t>Seward Community Library</t>
  </si>
  <si>
    <t>P. O. Box 537</t>
  </si>
  <si>
    <t>Seward</t>
  </si>
  <si>
    <t>99664</t>
  </si>
  <si>
    <t>9072243646</t>
  </si>
  <si>
    <t>Nellie Weyiouanna Ilisaavik</t>
  </si>
  <si>
    <t>P.O. Box 51</t>
  </si>
  <si>
    <t>Shishmaref</t>
  </si>
  <si>
    <t>99772</t>
  </si>
  <si>
    <t>9076493011</t>
  </si>
  <si>
    <t>Kettleson Memorial Library</t>
  </si>
  <si>
    <t>320 Harbor Dr</t>
  </si>
  <si>
    <t>Sitka</t>
  </si>
  <si>
    <t>99835</t>
  </si>
  <si>
    <t>9077478708</t>
  </si>
  <si>
    <t>Skagway Public Library</t>
  </si>
  <si>
    <t>P. O. Box 394</t>
  </si>
  <si>
    <t>Skagway</t>
  </si>
  <si>
    <t>99840</t>
  </si>
  <si>
    <t>9079832665</t>
  </si>
  <si>
    <t>Soldotna Public Library</t>
  </si>
  <si>
    <t>235 N. Binkley St</t>
  </si>
  <si>
    <t>Soldotna</t>
  </si>
  <si>
    <t>99669</t>
  </si>
  <si>
    <t>9072624227</t>
  </si>
  <si>
    <t>Sutton Public Library</t>
  </si>
  <si>
    <t>P. O. Box 266</t>
  </si>
  <si>
    <t>Sutton</t>
  </si>
  <si>
    <t>99674</t>
  </si>
  <si>
    <t>9077454467</t>
  </si>
  <si>
    <t>Takotna Community Library</t>
  </si>
  <si>
    <t>P. O. Box 86</t>
  </si>
  <si>
    <t>Takotna</t>
  </si>
  <si>
    <t>99675</t>
  </si>
  <si>
    <t>9072982229</t>
  </si>
  <si>
    <t>Talkeetna Public Library</t>
  </si>
  <si>
    <t>P. O. Box 768</t>
  </si>
  <si>
    <t>Talkeetna</t>
  </si>
  <si>
    <t>99676</t>
  </si>
  <si>
    <t>9077332359</t>
  </si>
  <si>
    <t>Tanana Community Library</t>
  </si>
  <si>
    <t>P. O. Box 89</t>
  </si>
  <si>
    <t>Tanana</t>
  </si>
  <si>
    <t>99777</t>
  </si>
  <si>
    <t>9073667203</t>
  </si>
  <si>
    <t>Tenakee Springs Public Library</t>
  </si>
  <si>
    <t>P. O. Box 35</t>
  </si>
  <si>
    <t>Tenakee Springs</t>
  </si>
  <si>
    <t>99841</t>
  </si>
  <si>
    <t>9077362248</t>
  </si>
  <si>
    <t>Tok Community Library</t>
  </si>
  <si>
    <t>P. O. Box 222</t>
  </si>
  <si>
    <t>Tok</t>
  </si>
  <si>
    <t>99780</t>
  </si>
  <si>
    <t>9078835623</t>
  </si>
  <si>
    <t>Ticasuk Library</t>
  </si>
  <si>
    <t>P. O. Box 28</t>
  </si>
  <si>
    <t>Unalakleet</t>
  </si>
  <si>
    <t>99684</t>
  </si>
  <si>
    <t>9076243053</t>
  </si>
  <si>
    <t>Valdez Consortium Library</t>
  </si>
  <si>
    <t>P. O. Box 609</t>
  </si>
  <si>
    <t>Valdez</t>
  </si>
  <si>
    <t>99686</t>
  </si>
  <si>
    <t>9078354632</t>
  </si>
  <si>
    <t>Wasilla Public Library</t>
  </si>
  <si>
    <t>391 N. Main</t>
  </si>
  <si>
    <t>Wasilla</t>
  </si>
  <si>
    <t>99687</t>
  </si>
  <si>
    <t>9073765913</t>
  </si>
  <si>
    <t>Willow Public Library</t>
  </si>
  <si>
    <t>Willow</t>
  </si>
  <si>
    <t>99688</t>
  </si>
  <si>
    <t>9074956424</t>
  </si>
  <si>
    <t>Irene Ingle Public Library</t>
  </si>
  <si>
    <t>P. O. Box 679</t>
  </si>
  <si>
    <t>Wrangell</t>
  </si>
  <si>
    <t>99929</t>
  </si>
  <si>
    <t>9078743535</t>
  </si>
  <si>
    <t>Akiak School Community Library</t>
  </si>
  <si>
    <t>P. O. Box 52227</t>
  </si>
  <si>
    <t>Akiak</t>
  </si>
  <si>
    <t>99552</t>
  </si>
  <si>
    <t>9077657325</t>
  </si>
  <si>
    <t>Kenny Lake Public Library</t>
  </si>
  <si>
    <t>HC 60 Box 223</t>
  </si>
  <si>
    <t>Kenny Lake</t>
  </si>
  <si>
    <t>99573</t>
  </si>
  <si>
    <t>9078223015</t>
  </si>
  <si>
    <t>Koyuk Public Library</t>
  </si>
  <si>
    <t>P. O. Box 69</t>
  </si>
  <si>
    <t>Koyuk</t>
  </si>
  <si>
    <t>99753</t>
  </si>
  <si>
    <t>9079633971</t>
  </si>
  <si>
    <t>P. O. Box 115</t>
  </si>
  <si>
    <t>Tuluksak</t>
  </si>
  <si>
    <t>99679</t>
  </si>
  <si>
    <t>9076956989</t>
  </si>
  <si>
    <t>Tuzzy Higbee Consortium Library</t>
  </si>
  <si>
    <t>P.O. Box 69</t>
  </si>
  <si>
    <t>Barrow</t>
  </si>
  <si>
    <t>99723</t>
  </si>
  <si>
    <t>9078520246</t>
  </si>
  <si>
    <t>P. O. Box 100</t>
  </si>
  <si>
    <t>Akiachak</t>
  </si>
  <si>
    <t>99551</t>
  </si>
  <si>
    <t>9078254812</t>
  </si>
  <si>
    <t>Esther Greenwald Library</t>
  </si>
  <si>
    <t>P. O. Box 157</t>
  </si>
  <si>
    <t>Hoonah</t>
  </si>
  <si>
    <t>99829</t>
  </si>
  <si>
    <t>9079453611</t>
  </si>
  <si>
    <t>Moose Pass Public Library</t>
  </si>
  <si>
    <t>Gen Del</t>
  </si>
  <si>
    <t>Moose Pass</t>
  </si>
  <si>
    <t>99631</t>
  </si>
  <si>
    <t>9072883111</t>
  </si>
  <si>
    <t>Nikolai Public Library</t>
  </si>
  <si>
    <t>P. O. Box 25</t>
  </si>
  <si>
    <t>Nikolai</t>
  </si>
  <si>
    <t>99691</t>
  </si>
  <si>
    <t>9072932113</t>
  </si>
  <si>
    <t>Sand Point</t>
  </si>
  <si>
    <t>99661</t>
  </si>
  <si>
    <t>9073832393</t>
  </si>
  <si>
    <t>Egegik Village Library</t>
  </si>
  <si>
    <t>Egegik</t>
  </si>
  <si>
    <t>99579</t>
  </si>
  <si>
    <t>9072332211</t>
  </si>
  <si>
    <t>Trapper Creek Library</t>
  </si>
  <si>
    <t>P. O. Box 13388</t>
  </si>
  <si>
    <t>Trapper Creek</t>
  </si>
  <si>
    <t>99683</t>
  </si>
  <si>
    <t>9077331546</t>
  </si>
  <si>
    <t>P. O. Box 210</t>
  </si>
  <si>
    <t>Holy Cross</t>
  </si>
  <si>
    <t>99602</t>
  </si>
  <si>
    <t>9074767131</t>
  </si>
  <si>
    <t>Tatitlek School Community Library</t>
  </si>
  <si>
    <t>P. O. Box 167</t>
  </si>
  <si>
    <t>Tatitlek</t>
  </si>
  <si>
    <t>99677</t>
  </si>
  <si>
    <t>9073252254</t>
  </si>
  <si>
    <t>Alakanuk Public Library</t>
  </si>
  <si>
    <t>Alakanuk</t>
  </si>
  <si>
    <t>99554</t>
  </si>
  <si>
    <t>9072383313</t>
  </si>
  <si>
    <t>Old Harbor Library</t>
  </si>
  <si>
    <t>P. O. Box 109</t>
  </si>
  <si>
    <t>Old Harbor</t>
  </si>
  <si>
    <t>99643</t>
  </si>
  <si>
    <t>9072862204</t>
  </si>
  <si>
    <t>Russian Mission School Community Library</t>
  </si>
  <si>
    <t>Russian Mission</t>
  </si>
  <si>
    <t>Katie Tokienna Memorial Library</t>
  </si>
  <si>
    <t>P. O. Box 488</t>
  </si>
  <si>
    <t>Wales</t>
  </si>
  <si>
    <t>99783</t>
  </si>
  <si>
    <t>9076643531</t>
  </si>
  <si>
    <t>Akutan Public Library</t>
  </si>
  <si>
    <t>Akutan</t>
  </si>
  <si>
    <t>99553</t>
  </si>
  <si>
    <t>9076982228</t>
  </si>
  <si>
    <t>FY1994 City</t>
  </si>
  <si>
    <t>FY1994 ZIP Code</t>
  </si>
  <si>
    <t>FY1994 Telephone</t>
  </si>
  <si>
    <t>FY1994 Population</t>
  </si>
  <si>
    <t>FY1994 Librarians with MLS</t>
  </si>
  <si>
    <t>FY1994 All Employees with Title of Librarian</t>
  </si>
  <si>
    <t>FY1994 All Other Paid Employees</t>
  </si>
  <si>
    <t>FY1994 Total Employees</t>
  </si>
  <si>
    <t>FY1994 Total Local Government Income</t>
  </si>
  <si>
    <t>FY1994 Total State Government Income</t>
  </si>
  <si>
    <t>FY1994 Total Federal Government Income</t>
  </si>
  <si>
    <t>FY1994 Total All Other Income</t>
  </si>
  <si>
    <t>FY1994 Total Operating Income</t>
  </si>
  <si>
    <t>FY1994 Salaries and Wages</t>
  </si>
  <si>
    <t>FY1994 Benefits</t>
  </si>
  <si>
    <t>FY1994 Total Collection Expenditures</t>
  </si>
  <si>
    <t>FY1994 Total Other  Expenditures</t>
  </si>
  <si>
    <t>FY1994 Total Operating  Expenditures</t>
  </si>
  <si>
    <t>FY1994 Capital Outlay</t>
  </si>
  <si>
    <t>FY1994 Total Books &amp; Serials Volumes</t>
  </si>
  <si>
    <t xml:space="preserve">FY1994 Total Audio Material Volumes </t>
  </si>
  <si>
    <t xml:space="preserve">FY1994 Total Video Material Volumes </t>
  </si>
  <si>
    <t>FY1994 Total Subscription Titles</t>
  </si>
  <si>
    <t>FY1994 Annual Attendance in Library</t>
  </si>
  <si>
    <t>FY1994 Annual Reference Questions</t>
  </si>
  <si>
    <t>FY1994 Total Circulation</t>
  </si>
  <si>
    <t>FY1994 ILLs Provided</t>
  </si>
  <si>
    <t>FY1994 ILLs Received</t>
  </si>
  <si>
    <t>FY1994 Address</t>
  </si>
  <si>
    <t>Akiachak School/Community Library</t>
  </si>
  <si>
    <t>Cantwell School/Community Library</t>
  </si>
  <si>
    <t>Sand Point School/Community Library</t>
  </si>
  <si>
    <t>Tuluksak School/Community Library</t>
  </si>
  <si>
    <t>Cooper Landing Community Library</t>
  </si>
  <si>
    <t>Fairbanks North Star Borough Public Library</t>
  </si>
  <si>
    <t>Holy Cross School/Community Library</t>
  </si>
  <si>
    <t>A. Holmes Johnson Memorial Library</t>
  </si>
  <si>
    <t>St. Paul Community/School Library</t>
  </si>
  <si>
    <t>McGrath Community Library</t>
  </si>
  <si>
    <t>McGrath</t>
  </si>
  <si>
    <t>FY1994 All Other Circulation</t>
  </si>
  <si>
    <t>FY1994 Adult Book Circulation</t>
  </si>
  <si>
    <t>FY1994 Juvenile Book Circulation</t>
  </si>
  <si>
    <t>FY1994 Circulation Per Capita</t>
  </si>
  <si>
    <t>FY1994 Books and Serials Added</t>
  </si>
  <si>
    <t>FY1994 Volumes Per Capita</t>
  </si>
  <si>
    <t>Regional Services</t>
  </si>
  <si>
    <t>FY1994 Total Operating  Expenditures Per Capita</t>
  </si>
  <si>
    <t>FY1994 Total Book Expenditures</t>
  </si>
  <si>
    <t>FY1994 Total Subscription Expenditures</t>
  </si>
  <si>
    <t>FY1994 Total Audiovisuals  Expenditures</t>
  </si>
  <si>
    <t>FY1994 Total Other Materials Expenditures</t>
  </si>
  <si>
    <t>FY1994 Total Collection Expenditures Per Capita</t>
  </si>
  <si>
    <t>FY1994 Patrons Per Staff</t>
  </si>
  <si>
    <t>FY1994 Total Volunteers</t>
  </si>
  <si>
    <t>FY1994 Total Volunteer Hours</t>
  </si>
  <si>
    <t>FY1994 Type of Library Board</t>
  </si>
  <si>
    <t>FY1994 Hours Open Per Week</t>
  </si>
  <si>
    <t>FY1994 Hours Open Per Year</t>
  </si>
  <si>
    <t>FY1994 Total Annual Programs</t>
  </si>
  <si>
    <t>None</t>
  </si>
  <si>
    <t>Advisory</t>
  </si>
  <si>
    <t>Policy</t>
  </si>
  <si>
    <t>Both</t>
  </si>
  <si>
    <t>Total</t>
  </si>
  <si>
    <t>FY1994 City2</t>
  </si>
  <si>
    <t>FY1994 Total Collection Expenditures3</t>
  </si>
  <si>
    <t>FY1994 Library Name</t>
  </si>
  <si>
    <t>End of Document</t>
  </si>
  <si>
    <t>Alaska Public Library Statistics</t>
  </si>
  <si>
    <t>End of Row</t>
  </si>
  <si>
    <t>(empty)</t>
  </si>
  <si>
    <t>This spreadsheet contains annual report data collected from public libraries in Alaska. This data was submitted for fiscal year 1994 (July 1, 1993-June 30, 1994); however, libraries which adhere to a calendar year financial schedule will submit data for the calendar year 1993 (January 1, 1993-December 31, 1993).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</si>
</sst>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sz val="11"/>
      <color theme="0" tint="-0.14996795556505021"/>
      <name val="Calibri"/>
      <family val="2"/>
      <scheme val="minor"/>
    </font>
    <font>
      <sz val="11"/>
      <color theme="0" tint="-0.14996795556505021"/>
      <name val="Calibri"/>
      <family val="2"/>
    </font>
    <font>
      <sz val="10"/>
      <color theme="0" tint="-0.149967955565050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3" fontId="2" fillId="0" borderId="1" xfId="2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 wrapText="1"/>
    </xf>
    <xf numFmtId="165" fontId="2" fillId="0" borderId="1" xfId="2" applyNumberFormat="1" applyFont="1" applyFill="1" applyBorder="1" applyAlignment="1">
      <alignment horizontal="right" wrapText="1"/>
    </xf>
    <xf numFmtId="165" fontId="0" fillId="0" borderId="0" xfId="0" applyNumberFormat="1"/>
    <xf numFmtId="3" fontId="0" fillId="0" borderId="0" xfId="0" applyNumberFormat="1" applyFill="1"/>
    <xf numFmtId="164" fontId="0" fillId="0" borderId="0" xfId="0" applyNumberFormat="1" applyFill="1"/>
    <xf numFmtId="3" fontId="0" fillId="0" borderId="1" xfId="0" applyNumberFormat="1" applyFill="1" applyBorder="1"/>
    <xf numFmtId="164" fontId="3" fillId="0" borderId="1" xfId="2" applyNumberFormat="1" applyFill="1" applyBorder="1"/>
    <xf numFmtId="4" fontId="1" fillId="0" borderId="1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3" fontId="0" fillId="0" borderId="1" xfId="0" applyNumberForma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right" wrapText="1"/>
    </xf>
    <xf numFmtId="3" fontId="0" fillId="0" borderId="8" xfId="0" applyNumberFormat="1" applyFill="1" applyBorder="1"/>
    <xf numFmtId="4" fontId="0" fillId="0" borderId="8" xfId="0" applyNumberFormat="1" applyFill="1" applyBorder="1"/>
    <xf numFmtId="164" fontId="0" fillId="0" borderId="8" xfId="0" applyNumberFormat="1" applyFill="1" applyBorder="1"/>
    <xf numFmtId="164" fontId="2" fillId="0" borderId="8" xfId="2" applyNumberFormat="1" applyFont="1" applyFill="1" applyBorder="1" applyAlignment="1">
      <alignment horizontal="right" wrapText="1"/>
    </xf>
    <xf numFmtId="165" fontId="2" fillId="0" borderId="8" xfId="2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7" xfId="2" applyFont="1" applyFill="1" applyBorder="1" applyAlignment="1">
      <alignment wrapText="1"/>
    </xf>
    <xf numFmtId="0" fontId="1" fillId="0" borderId="8" xfId="2" applyFont="1" applyFill="1" applyBorder="1" applyAlignment="1">
      <alignment wrapText="1"/>
    </xf>
    <xf numFmtId="0" fontId="6" fillId="0" borderId="7" xfId="0" applyNumberFormat="1" applyFont="1" applyFill="1" applyBorder="1" applyAlignment="1" applyProtection="1">
      <alignment wrapText="1"/>
    </xf>
    <xf numFmtId="3" fontId="6" fillId="0" borderId="8" xfId="0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3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 wrapText="1"/>
    </xf>
    <xf numFmtId="3" fontId="11" fillId="0" borderId="1" xfId="2" applyNumberFormat="1" applyFont="1" applyFill="1" applyBorder="1" applyAlignment="1">
      <alignment horizontal="right" wrapText="1"/>
    </xf>
    <xf numFmtId="164" fontId="11" fillId="0" borderId="1" xfId="2" applyNumberFormat="1" applyFont="1" applyFill="1" applyBorder="1" applyAlignment="1">
      <alignment horizontal="right" wrapText="1"/>
    </xf>
    <xf numFmtId="3" fontId="11" fillId="0" borderId="3" xfId="2" applyNumberFormat="1" applyFont="1" applyFill="1" applyBorder="1" applyAlignment="1">
      <alignment horizontal="right" wrapText="1"/>
    </xf>
    <xf numFmtId="164" fontId="12" fillId="0" borderId="1" xfId="2" applyNumberFormat="1" applyFont="1" applyFill="1" applyBorder="1"/>
    <xf numFmtId="4" fontId="11" fillId="0" borderId="1" xfId="2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10" fillId="0" borderId="8" xfId="0" applyFont="1" applyFill="1" applyBorder="1"/>
    <xf numFmtId="0" fontId="10" fillId="0" borderId="8" xfId="0" applyFont="1" applyFill="1" applyBorder="1" applyAlignment="1">
      <alignment horizontal="right"/>
    </xf>
    <xf numFmtId="3" fontId="10" fillId="0" borderId="8" xfId="0" applyNumberFormat="1" applyFont="1" applyFill="1" applyBorder="1"/>
    <xf numFmtId="4" fontId="10" fillId="0" borderId="8" xfId="0" applyNumberFormat="1" applyFont="1" applyFill="1" applyBorder="1"/>
    <xf numFmtId="164" fontId="10" fillId="0" borderId="8" xfId="0" applyNumberFormat="1" applyFont="1" applyFill="1" applyBorder="1"/>
    <xf numFmtId="3" fontId="11" fillId="0" borderId="8" xfId="2" applyNumberFormat="1" applyFont="1" applyFill="1" applyBorder="1" applyAlignment="1">
      <alignment horizontal="right" wrapText="1"/>
    </xf>
    <xf numFmtId="4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/>
    <xf numFmtId="0" fontId="11" fillId="0" borderId="8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right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4" fontId="10" fillId="0" borderId="1" xfId="0" applyNumberFormat="1" applyFont="1" applyFill="1" applyBorder="1"/>
    <xf numFmtId="164" fontId="10" fillId="0" borderId="1" xfId="0" applyNumberFormat="1" applyFont="1" applyFill="1" applyBorder="1"/>
    <xf numFmtId="165" fontId="10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center"/>
    </xf>
    <xf numFmtId="0" fontId="8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64" formatCode="&quot;$&quot;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64" formatCode="&quot;$&quot;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64" formatCode="&quot;$&quot;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AY89" totalsRowCount="1" headerRowDxfId="106" dataDxfId="104" headerRowBorderDxfId="105" tableBorderDxfId="103" totalsRowBorderDxfId="102" headerRowCellStyle="Comma" dataCellStyle="Normal_Sheet1">
  <autoFilter ref="A3:AY88"/>
  <tableColumns count="51">
    <tableColumn id="1" name="FY1994 City" totalsRowLabel="Total" dataDxfId="101" totalsRowDxfId="100" dataCellStyle="Normal_Sheet1"/>
    <tableColumn id="2" name="FY1994 Library Name" totalsRowLabel="(empty)" dataDxfId="99" totalsRowDxfId="98" dataCellStyle="Normal_Sheet1"/>
    <tableColumn id="3" name="FY1994 Address" totalsRowLabel="(empty)" dataDxfId="97" totalsRowDxfId="96" dataCellStyle="Normal_Sheet1"/>
    <tableColumn id="4" name="FY1994 City2" totalsRowLabel="(empty)" dataDxfId="95" totalsRowDxfId="94" dataCellStyle="Normal_Sheet1"/>
    <tableColumn id="5" name="FY1994 ZIP Code" totalsRowLabel="(empty)" dataDxfId="93" totalsRowDxfId="92" dataCellStyle="Normal_Sheet1"/>
    <tableColumn id="6" name="FY1994 Telephone" totalsRowLabel="(empty)" dataDxfId="91" totalsRowDxfId="90" dataCellStyle="Normal_Sheet1"/>
    <tableColumn id="7" name="FY1994 Population" totalsRowFunction="sum" dataDxfId="89" totalsRowDxfId="88" dataCellStyle="Normal_Sheet1"/>
    <tableColumn id="8" name="FY1994 Adult Book Circulation" totalsRowFunction="sum" dataDxfId="87" totalsRowDxfId="86" dataCellStyle="Normal_Sheet1"/>
    <tableColumn id="9" name="FY1994 Juvenile Book Circulation" totalsRowFunction="sum" dataDxfId="85" totalsRowDxfId="84" dataCellStyle="Normal_Sheet1"/>
    <tableColumn id="10" name="FY1994 All Other Circulation" totalsRowFunction="sum" dataDxfId="83" totalsRowDxfId="82"/>
    <tableColumn id="11" name="FY1994 Total Circulation" totalsRowFunction="sum" dataDxfId="81" totalsRowDxfId="80" dataCellStyle="Normal_Sheet1"/>
    <tableColumn id="12" name="FY1994 Circulation Per Capita" totalsRowFunction="sum" dataDxfId="79" totalsRowDxfId="78" dataCellStyle="Normal_Sheet1"/>
    <tableColumn id="13" name="FY1994 ILLs Provided" totalsRowFunction="sum" dataDxfId="77" totalsRowDxfId="76" dataCellStyle="Normal_Sheet1"/>
    <tableColumn id="14" name="FY1994 ILLs Received" totalsRowFunction="sum" dataDxfId="75" totalsRowDxfId="74" dataCellStyle="Normal_Sheet1"/>
    <tableColumn id="15" name="FY1994 Books and Serials Added" totalsRowFunction="sum" dataDxfId="73" totalsRowDxfId="72" dataCellStyle="Normal_Sheet1"/>
    <tableColumn id="16" name="FY1994 Total Books &amp; Serials Volumes" totalsRowFunction="sum" dataDxfId="71" totalsRowDxfId="70" dataCellStyle="Normal_Sheet1"/>
    <tableColumn id="17" name="FY1994 Volumes Per Capita" totalsRowFunction="sum" dataDxfId="69" totalsRowDxfId="68" dataCellStyle="Normal_Sheet1"/>
    <tableColumn id="18" name="FY1994 Total Audio Material Volumes " totalsRowFunction="sum" dataDxfId="67" totalsRowDxfId="66" dataCellStyle="Normal_Sheet1"/>
    <tableColumn id="19" name="FY1994 Total Video Material Volumes " totalsRowFunction="sum" dataDxfId="65" totalsRowDxfId="64" dataCellStyle="Normal_Sheet1"/>
    <tableColumn id="20" name="FY1994 Total Subscription Titles" totalsRowFunction="sum" dataDxfId="63" totalsRowDxfId="62" dataCellStyle="Normal_Sheet1"/>
    <tableColumn id="21" name="FY1994 Total Local Government Income" totalsRowFunction="sum" dataDxfId="61" totalsRowDxfId="60" dataCellStyle="Normal_Sheet1"/>
    <tableColumn id="22" name="FY1994 Total State Government Income" totalsRowFunction="sum" dataDxfId="59" totalsRowDxfId="58" dataCellStyle="Normal_Sheet1"/>
    <tableColumn id="23" name="FY1994 Total Federal Government Income" totalsRowFunction="sum" dataDxfId="57" totalsRowDxfId="56" dataCellStyle="Normal_Sheet1"/>
    <tableColumn id="24" name="FY1994 Total All Other Income" totalsRowFunction="sum" dataDxfId="55" totalsRowDxfId="54" dataCellStyle="Normal_Sheet1"/>
    <tableColumn id="25" name="FY1994 Total Operating Income" totalsRowFunction="sum" dataDxfId="53" totalsRowDxfId="52" dataCellStyle="Normal_Sheet1"/>
    <tableColumn id="26" name="FY1994 Salaries and Wages" totalsRowFunction="sum" dataDxfId="51" totalsRowDxfId="50" dataCellStyle="Normal_Sheet1"/>
    <tableColumn id="27" name="FY1994 Benefits" totalsRowFunction="sum" dataDxfId="49" totalsRowDxfId="48" dataCellStyle="Normal_Sheet1"/>
    <tableColumn id="28" name="FY1994 Total Collection Expenditures" totalsRowFunction="sum" dataDxfId="47" totalsRowDxfId="46" dataCellStyle="Normal_Sheet1"/>
    <tableColumn id="29" name="FY1994 Total Other  Expenditures" totalsRowFunction="sum" dataDxfId="45" totalsRowDxfId="44" dataCellStyle="Normal_Sheet1"/>
    <tableColumn id="30" name="FY1994 Total Operating  Expenditures" totalsRowFunction="sum" dataDxfId="43" totalsRowDxfId="42" dataCellStyle="Normal_Sheet1"/>
    <tableColumn id="31" name="FY1994 Total Operating  Expenditures Per Capita" totalsRowFunction="sum" dataDxfId="41" totalsRowDxfId="40" dataCellStyle="Normal_Sheet1"/>
    <tableColumn id="32" name="FY1994 Capital Outlay" totalsRowFunction="sum" dataDxfId="39" totalsRowDxfId="38" dataCellStyle="Normal_Sheet1"/>
    <tableColumn id="33" name="FY1994 Total Book Expenditures" totalsRowFunction="sum" dataDxfId="37" totalsRowDxfId="36" dataCellStyle="Normal_Sheet1"/>
    <tableColumn id="34" name="FY1994 Total Subscription Expenditures" totalsRowFunction="sum" dataDxfId="35" totalsRowDxfId="34" dataCellStyle="Normal_Sheet1"/>
    <tableColumn id="35" name="FY1994 Total Audiovisuals  Expenditures" totalsRowFunction="sum" dataDxfId="33" totalsRowDxfId="32" dataCellStyle="Normal_Sheet1"/>
    <tableColumn id="36" name="FY1994 Total Other Materials Expenditures" totalsRowFunction="sum" dataDxfId="31" totalsRowDxfId="30" dataCellStyle="Normal_Sheet1"/>
    <tableColumn id="37" name="FY1994 Total Collection Expenditures3" totalsRowFunction="sum" dataDxfId="29" totalsRowDxfId="28" dataCellStyle="Normal_Sheet1"/>
    <tableColumn id="38" name="FY1994 Total Collection Expenditures Per Capita" totalsRowFunction="sum" dataDxfId="27" totalsRowDxfId="26" dataCellStyle="Normal_Sheet1"/>
    <tableColumn id="39" name="FY1994 Librarians with MLS" totalsRowFunction="sum" dataDxfId="25" totalsRowDxfId="24" dataCellStyle="Normal_Sheet1"/>
    <tableColumn id="40" name="FY1994 All Employees with Title of Librarian" totalsRowFunction="sum" dataDxfId="23" totalsRowDxfId="22" dataCellStyle="Normal_Sheet1"/>
    <tableColumn id="41" name="FY1994 All Other Paid Employees" totalsRowFunction="sum" dataDxfId="21" totalsRowDxfId="20" dataCellStyle="Normal_Sheet1"/>
    <tableColumn id="42" name="FY1994 Total Employees" totalsRowFunction="sum" dataDxfId="19" totalsRowDxfId="18" dataCellStyle="Normal_Sheet1"/>
    <tableColumn id="43" name="FY1994 Patrons Per Staff" totalsRowFunction="sum" dataDxfId="17" totalsRowDxfId="16" dataCellStyle="Normal_Sheet1"/>
    <tableColumn id="44" name="FY1994 Total Volunteers" totalsRowFunction="sum" dataDxfId="15" totalsRowDxfId="14"/>
    <tableColumn id="45" name="FY1994 Total Volunteer Hours" totalsRowFunction="sum" dataDxfId="13" totalsRowDxfId="12" dataCellStyle="Normal_Sheet1"/>
    <tableColumn id="46" name="FY1994 Type of Library Board" totalsRowFunction="sum" dataDxfId="11" totalsRowDxfId="10" dataCellStyle="Normal_Sheet1"/>
    <tableColumn id="47" name="FY1994 Hours Open Per Week" totalsRowFunction="sum" dataDxfId="9" totalsRowDxfId="8" dataCellStyle="Normal_Sheet1"/>
    <tableColumn id="48" name="FY1994 Hours Open Per Year" totalsRowFunction="sum" dataDxfId="7" totalsRowDxfId="6" dataCellStyle="Normal_Sheet1"/>
    <tableColumn id="49" name="FY1994 Annual Attendance in Library" totalsRowFunction="sum" dataDxfId="5" totalsRowDxfId="4" dataCellStyle="Normal_Sheet1"/>
    <tableColumn id="50" name="FY1994 Annual Reference Questions" totalsRowFunction="sum" dataDxfId="3" totalsRowDxfId="2" dataCellStyle="Normal_Sheet1"/>
    <tableColumn id="51" name="FY1994 Total Annual Programs" totalsRowFunction="sum" dataDxfId="1" totalsRowDxfId="0" dataCellStyle="Normal_Sheet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94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1"/>
  <sheetViews>
    <sheetView tabSelected="1" workbookViewId="0">
      <pane xSplit="1" topLeftCell="B1" activePane="topRight" state="frozen"/>
      <selection pane="topRight"/>
    </sheetView>
  </sheetViews>
  <sheetFormatPr defaultColWidth="0" defaultRowHeight="14.4" zeroHeight="1" x14ac:dyDescent="0.3"/>
  <cols>
    <col min="1" max="1" width="62.109375" customWidth="1"/>
    <col min="2" max="2" width="73.44140625" customWidth="1"/>
    <col min="3" max="3" width="22" bestFit="1" customWidth="1"/>
    <col min="4" max="4" width="16.109375" customWidth="1"/>
    <col min="5" max="5" width="17.44140625" style="1" customWidth="1"/>
    <col min="6" max="6" width="19.33203125" style="1" customWidth="1"/>
    <col min="7" max="7" width="19.44140625" style="2" customWidth="1"/>
    <col min="8" max="8" width="29.44140625" style="2" customWidth="1"/>
    <col min="9" max="9" width="32" style="2" customWidth="1"/>
    <col min="10" max="10" width="27.6640625" customWidth="1"/>
    <col min="11" max="11" width="24.109375" style="2" customWidth="1"/>
    <col min="12" max="12" width="28.6640625" style="3" customWidth="1"/>
    <col min="13" max="13" width="21.33203125" style="2" customWidth="1"/>
    <col min="14" max="14" width="21.44140625" style="2" customWidth="1"/>
    <col min="15" max="15" width="31.33203125" style="10" customWidth="1"/>
    <col min="16" max="16" width="36.44140625" style="2" customWidth="1"/>
    <col min="17" max="17" width="27" style="3" customWidth="1"/>
    <col min="18" max="19" width="36.5546875" style="2" customWidth="1"/>
    <col min="20" max="20" width="30.88671875" style="2" customWidth="1"/>
    <col min="21" max="21" width="37.6640625" style="11" customWidth="1"/>
    <col min="22" max="22" width="37.88671875" style="4" customWidth="1"/>
    <col min="23" max="23" width="40" style="4" customWidth="1"/>
    <col min="24" max="24" width="29.5546875" style="4" customWidth="1"/>
    <col min="25" max="25" width="30.44140625" style="4" customWidth="1"/>
    <col min="26" max="26" width="26.6640625" style="4" customWidth="1"/>
    <col min="27" max="27" width="17.109375" style="4" customWidth="1"/>
    <col min="28" max="28" width="35.6640625" style="4" customWidth="1"/>
    <col min="29" max="29" width="32.33203125" style="4" customWidth="1"/>
    <col min="30" max="30" width="36" style="4" customWidth="1"/>
    <col min="31" max="31" width="45.44140625" style="9" customWidth="1"/>
    <col min="32" max="32" width="22.109375" style="4" customWidth="1"/>
    <col min="33" max="33" width="31.109375" style="4" customWidth="1"/>
    <col min="34" max="34" width="37.6640625" style="4" customWidth="1"/>
    <col min="35" max="35" width="38.44140625" style="4" customWidth="1"/>
    <col min="36" max="36" width="40.6640625" style="4" customWidth="1"/>
    <col min="37" max="37" width="36.6640625" style="4" customWidth="1"/>
    <col min="38" max="38" width="45.109375" style="4" customWidth="1"/>
    <col min="39" max="39" width="26.88671875" style="3" customWidth="1"/>
    <col min="40" max="40" width="41.5546875" style="3" customWidth="1"/>
    <col min="41" max="41" width="32.109375" style="3" customWidth="1"/>
    <col min="42" max="42" width="24.33203125" style="3" customWidth="1"/>
    <col min="43" max="44" width="24.44140625" style="2" customWidth="1"/>
    <col min="45" max="45" width="29.109375" style="2" customWidth="1"/>
    <col min="46" max="46" width="28.33203125" style="15" customWidth="1"/>
    <col min="47" max="47" width="29.33203125" style="2" customWidth="1"/>
    <col min="48" max="48" width="28" style="2" customWidth="1"/>
    <col min="49" max="49" width="35.33203125" style="2" customWidth="1"/>
    <col min="50" max="50" width="35" style="2" customWidth="1"/>
    <col min="51" max="51" width="29.5546875" style="2" customWidth="1"/>
    <col min="52" max="16384" width="9.109375" hidden="1"/>
  </cols>
  <sheetData>
    <row r="1" spans="1:51" s="44" customFormat="1" ht="93" x14ac:dyDescent="0.3">
      <c r="A1" s="42" t="s">
        <v>471</v>
      </c>
      <c r="B1" s="43" t="s">
        <v>469</v>
      </c>
      <c r="C1" s="46" t="s">
        <v>470</v>
      </c>
      <c r="D1" s="46" t="s">
        <v>470</v>
      </c>
      <c r="E1" s="47" t="s">
        <v>470</v>
      </c>
      <c r="F1" s="47" t="s">
        <v>470</v>
      </c>
      <c r="G1" s="48" t="s">
        <v>470</v>
      </c>
      <c r="H1" s="48" t="s">
        <v>470</v>
      </c>
      <c r="I1" s="48" t="s">
        <v>470</v>
      </c>
      <c r="J1" s="46" t="s">
        <v>470</v>
      </c>
      <c r="K1" s="48" t="s">
        <v>470</v>
      </c>
      <c r="L1" s="49" t="s">
        <v>470</v>
      </c>
      <c r="M1" s="48" t="s">
        <v>470</v>
      </c>
      <c r="N1" s="48" t="s">
        <v>470</v>
      </c>
      <c r="O1" s="50" t="s">
        <v>470</v>
      </c>
      <c r="P1" s="48" t="s">
        <v>470</v>
      </c>
      <c r="Q1" s="49" t="s">
        <v>470</v>
      </c>
      <c r="R1" s="48" t="s">
        <v>470</v>
      </c>
      <c r="S1" s="48" t="s">
        <v>470</v>
      </c>
      <c r="T1" s="48" t="s">
        <v>470</v>
      </c>
      <c r="U1" s="51" t="s">
        <v>470</v>
      </c>
      <c r="V1" s="52" t="s">
        <v>470</v>
      </c>
      <c r="W1" s="52" t="s">
        <v>470</v>
      </c>
      <c r="X1" s="52" t="s">
        <v>470</v>
      </c>
      <c r="Y1" s="52" t="s">
        <v>470</v>
      </c>
      <c r="Z1" s="52" t="s">
        <v>470</v>
      </c>
      <c r="AA1" s="52" t="s">
        <v>470</v>
      </c>
      <c r="AB1" s="52" t="s">
        <v>470</v>
      </c>
      <c r="AC1" s="52" t="s">
        <v>470</v>
      </c>
      <c r="AD1" s="52" t="s">
        <v>470</v>
      </c>
      <c r="AE1" s="53" t="s">
        <v>470</v>
      </c>
      <c r="AF1" s="52" t="s">
        <v>470</v>
      </c>
      <c r="AG1" s="52" t="s">
        <v>470</v>
      </c>
      <c r="AH1" s="52" t="s">
        <v>470</v>
      </c>
      <c r="AI1" s="52" t="s">
        <v>470</v>
      </c>
      <c r="AJ1" s="52" t="s">
        <v>470</v>
      </c>
      <c r="AK1" s="52" t="s">
        <v>470</v>
      </c>
      <c r="AL1" s="52" t="s">
        <v>470</v>
      </c>
      <c r="AM1" s="49" t="s">
        <v>470</v>
      </c>
      <c r="AN1" s="49" t="s">
        <v>470</v>
      </c>
      <c r="AO1" s="49" t="s">
        <v>470</v>
      </c>
      <c r="AP1" s="49" t="s">
        <v>470</v>
      </c>
      <c r="AQ1" s="48" t="s">
        <v>470</v>
      </c>
      <c r="AR1" s="48" t="s">
        <v>470</v>
      </c>
      <c r="AS1" s="48" t="s">
        <v>470</v>
      </c>
      <c r="AT1" s="54" t="s">
        <v>470</v>
      </c>
      <c r="AU1" s="48" t="s">
        <v>470</v>
      </c>
      <c r="AV1" s="48" t="s">
        <v>470</v>
      </c>
      <c r="AW1" s="48" t="s">
        <v>470</v>
      </c>
      <c r="AX1" s="48" t="s">
        <v>470</v>
      </c>
      <c r="AY1" s="48" t="s">
        <v>470</v>
      </c>
    </row>
    <row r="2" spans="1:51" s="44" customFormat="1" x14ac:dyDescent="0.3">
      <c r="A2" s="77" t="s">
        <v>468</v>
      </c>
      <c r="B2" s="43" t="s">
        <v>469</v>
      </c>
      <c r="C2" s="46" t="s">
        <v>470</v>
      </c>
      <c r="D2" s="46" t="s">
        <v>470</v>
      </c>
      <c r="E2" s="47" t="s">
        <v>470</v>
      </c>
      <c r="F2" s="47" t="s">
        <v>470</v>
      </c>
      <c r="G2" s="48" t="s">
        <v>470</v>
      </c>
      <c r="H2" s="48" t="s">
        <v>470</v>
      </c>
      <c r="I2" s="48" t="s">
        <v>470</v>
      </c>
      <c r="J2" s="46" t="s">
        <v>470</v>
      </c>
      <c r="K2" s="48" t="s">
        <v>470</v>
      </c>
      <c r="L2" s="49" t="s">
        <v>470</v>
      </c>
      <c r="M2" s="48" t="s">
        <v>470</v>
      </c>
      <c r="N2" s="48" t="s">
        <v>470</v>
      </c>
      <c r="O2" s="50" t="s">
        <v>470</v>
      </c>
      <c r="P2" s="48" t="s">
        <v>470</v>
      </c>
      <c r="Q2" s="49" t="s">
        <v>470</v>
      </c>
      <c r="R2" s="48" t="s">
        <v>470</v>
      </c>
      <c r="S2" s="48" t="s">
        <v>470</v>
      </c>
      <c r="T2" s="48" t="s">
        <v>470</v>
      </c>
      <c r="U2" s="51" t="s">
        <v>470</v>
      </c>
      <c r="V2" s="52" t="s">
        <v>470</v>
      </c>
      <c r="W2" s="52" t="s">
        <v>470</v>
      </c>
      <c r="X2" s="52" t="s">
        <v>470</v>
      </c>
      <c r="Y2" s="52" t="s">
        <v>470</v>
      </c>
      <c r="Z2" s="52" t="s">
        <v>470</v>
      </c>
      <c r="AA2" s="52" t="s">
        <v>470</v>
      </c>
      <c r="AB2" s="52" t="s">
        <v>470</v>
      </c>
      <c r="AC2" s="52" t="s">
        <v>470</v>
      </c>
      <c r="AD2" s="52" t="s">
        <v>470</v>
      </c>
      <c r="AE2" s="53" t="s">
        <v>470</v>
      </c>
      <c r="AF2" s="52" t="s">
        <v>470</v>
      </c>
      <c r="AG2" s="52" t="s">
        <v>470</v>
      </c>
      <c r="AH2" s="52" t="s">
        <v>470</v>
      </c>
      <c r="AI2" s="52" t="s">
        <v>470</v>
      </c>
      <c r="AJ2" s="52" t="s">
        <v>470</v>
      </c>
      <c r="AK2" s="52" t="s">
        <v>470</v>
      </c>
      <c r="AL2" s="52" t="s">
        <v>470</v>
      </c>
      <c r="AM2" s="49" t="s">
        <v>470</v>
      </c>
      <c r="AN2" s="49" t="s">
        <v>470</v>
      </c>
      <c r="AO2" s="49" t="s">
        <v>470</v>
      </c>
      <c r="AP2" s="49" t="s">
        <v>470</v>
      </c>
      <c r="AQ2" s="48" t="s">
        <v>470</v>
      </c>
      <c r="AR2" s="48" t="s">
        <v>470</v>
      </c>
      <c r="AS2" s="48" t="s">
        <v>470</v>
      </c>
      <c r="AT2" s="54" t="s">
        <v>470</v>
      </c>
      <c r="AU2" s="48" t="s">
        <v>470</v>
      </c>
      <c r="AV2" s="48" t="s">
        <v>470</v>
      </c>
      <c r="AW2" s="48" t="s">
        <v>470</v>
      </c>
      <c r="AX2" s="48" t="s">
        <v>470</v>
      </c>
      <c r="AY2" s="48" t="s">
        <v>470</v>
      </c>
    </row>
    <row r="3" spans="1:51" s="45" customFormat="1" x14ac:dyDescent="0.3">
      <c r="A3" s="26" t="s">
        <v>399</v>
      </c>
      <c r="B3" s="27" t="s">
        <v>466</v>
      </c>
      <c r="C3" s="27" t="s">
        <v>427</v>
      </c>
      <c r="D3" s="27" t="s">
        <v>464</v>
      </c>
      <c r="E3" s="27" t="s">
        <v>400</v>
      </c>
      <c r="F3" s="27" t="s">
        <v>401</v>
      </c>
      <c r="G3" s="28" t="s">
        <v>402</v>
      </c>
      <c r="H3" s="28" t="s">
        <v>440</v>
      </c>
      <c r="I3" s="28" t="s">
        <v>441</v>
      </c>
      <c r="J3" s="28" t="s">
        <v>439</v>
      </c>
      <c r="K3" s="28" t="s">
        <v>424</v>
      </c>
      <c r="L3" s="29" t="s">
        <v>442</v>
      </c>
      <c r="M3" s="28" t="s">
        <v>425</v>
      </c>
      <c r="N3" s="28" t="s">
        <v>426</v>
      </c>
      <c r="O3" s="28" t="s">
        <v>443</v>
      </c>
      <c r="P3" s="28" t="s">
        <v>418</v>
      </c>
      <c r="Q3" s="29" t="s">
        <v>444</v>
      </c>
      <c r="R3" s="28" t="s">
        <v>419</v>
      </c>
      <c r="S3" s="28" t="s">
        <v>420</v>
      </c>
      <c r="T3" s="28" t="s">
        <v>421</v>
      </c>
      <c r="U3" s="30" t="s">
        <v>407</v>
      </c>
      <c r="V3" s="30" t="s">
        <v>408</v>
      </c>
      <c r="W3" s="30" t="s">
        <v>409</v>
      </c>
      <c r="X3" s="30" t="s">
        <v>410</v>
      </c>
      <c r="Y3" s="30" t="s">
        <v>411</v>
      </c>
      <c r="Z3" s="30" t="s">
        <v>412</v>
      </c>
      <c r="AA3" s="30" t="s">
        <v>413</v>
      </c>
      <c r="AB3" s="30" t="s">
        <v>414</v>
      </c>
      <c r="AC3" s="30" t="s">
        <v>415</v>
      </c>
      <c r="AD3" s="30" t="s">
        <v>416</v>
      </c>
      <c r="AE3" s="31" t="s">
        <v>446</v>
      </c>
      <c r="AF3" s="30" t="s">
        <v>417</v>
      </c>
      <c r="AG3" s="30" t="s">
        <v>447</v>
      </c>
      <c r="AH3" s="30" t="s">
        <v>448</v>
      </c>
      <c r="AI3" s="30" t="s">
        <v>449</v>
      </c>
      <c r="AJ3" s="30" t="s">
        <v>450</v>
      </c>
      <c r="AK3" s="30" t="s">
        <v>465</v>
      </c>
      <c r="AL3" s="30" t="s">
        <v>451</v>
      </c>
      <c r="AM3" s="32" t="s">
        <v>403</v>
      </c>
      <c r="AN3" s="32" t="s">
        <v>404</v>
      </c>
      <c r="AO3" s="32" t="s">
        <v>405</v>
      </c>
      <c r="AP3" s="32" t="s">
        <v>406</v>
      </c>
      <c r="AQ3" s="33" t="s">
        <v>452</v>
      </c>
      <c r="AR3" s="33" t="s">
        <v>453</v>
      </c>
      <c r="AS3" s="33" t="s">
        <v>454</v>
      </c>
      <c r="AT3" s="32" t="s">
        <v>455</v>
      </c>
      <c r="AU3" s="33" t="s">
        <v>456</v>
      </c>
      <c r="AV3" s="33" t="s">
        <v>457</v>
      </c>
      <c r="AW3" s="28" t="s">
        <v>422</v>
      </c>
      <c r="AX3" s="28" t="s">
        <v>423</v>
      </c>
      <c r="AY3" s="34" t="s">
        <v>458</v>
      </c>
    </row>
    <row r="4" spans="1:51" s="18" customFormat="1" ht="17.100000000000001" customHeight="1" x14ac:dyDescent="0.3">
      <c r="A4" s="35" t="s">
        <v>340</v>
      </c>
      <c r="B4" s="36" t="s">
        <v>428</v>
      </c>
      <c r="C4" s="36" t="s">
        <v>339</v>
      </c>
      <c r="D4" s="36" t="s">
        <v>340</v>
      </c>
      <c r="E4" s="37" t="s">
        <v>341</v>
      </c>
      <c r="F4" s="37" t="s">
        <v>342</v>
      </c>
      <c r="G4" s="5">
        <v>513</v>
      </c>
      <c r="H4" s="5">
        <v>320</v>
      </c>
      <c r="I4" s="5">
        <v>630</v>
      </c>
      <c r="J4" s="12">
        <v>2215</v>
      </c>
      <c r="K4" s="5">
        <v>3165</v>
      </c>
      <c r="L4" s="6">
        <v>6.1695906432748542</v>
      </c>
      <c r="M4" s="55" t="s">
        <v>470</v>
      </c>
      <c r="N4" s="5">
        <v>60</v>
      </c>
      <c r="O4" s="5">
        <v>800</v>
      </c>
      <c r="P4" s="5">
        <v>5985</v>
      </c>
      <c r="Q4" s="6">
        <v>11.666666666666666</v>
      </c>
      <c r="R4" s="5">
        <v>60</v>
      </c>
      <c r="S4" s="5">
        <v>1186</v>
      </c>
      <c r="T4" s="5">
        <v>55</v>
      </c>
      <c r="U4" s="7">
        <v>2000</v>
      </c>
      <c r="V4" s="7">
        <v>6213</v>
      </c>
      <c r="W4" s="7">
        <v>3698</v>
      </c>
      <c r="X4" s="56" t="s">
        <v>470</v>
      </c>
      <c r="Y4" s="7">
        <v>11911</v>
      </c>
      <c r="Z4" s="7">
        <v>9458</v>
      </c>
      <c r="AA4" s="7">
        <v>580</v>
      </c>
      <c r="AB4" s="7">
        <v>1773</v>
      </c>
      <c r="AC4" s="7">
        <v>100</v>
      </c>
      <c r="AD4" s="7">
        <v>11911</v>
      </c>
      <c r="AE4" s="8">
        <v>23.218323586744638</v>
      </c>
      <c r="AF4" s="56" t="s">
        <v>470</v>
      </c>
      <c r="AG4" s="7">
        <v>834</v>
      </c>
      <c r="AH4" s="7">
        <v>475</v>
      </c>
      <c r="AI4" s="7">
        <v>464</v>
      </c>
      <c r="AJ4" s="56" t="s">
        <v>470</v>
      </c>
      <c r="AK4" s="7">
        <v>1773</v>
      </c>
      <c r="AL4" s="8">
        <v>3.4561403508771931</v>
      </c>
      <c r="AM4" s="6">
        <v>0.33</v>
      </c>
      <c r="AN4" s="6">
        <v>0.33</v>
      </c>
      <c r="AO4" s="6">
        <v>2</v>
      </c>
      <c r="AP4" s="6">
        <v>2.33</v>
      </c>
      <c r="AQ4" s="5">
        <v>220.17167381974249</v>
      </c>
      <c r="AR4" s="55" t="s">
        <v>470</v>
      </c>
      <c r="AS4" s="55" t="s">
        <v>470</v>
      </c>
      <c r="AT4" s="14" t="s">
        <v>459</v>
      </c>
      <c r="AU4" s="5">
        <v>42</v>
      </c>
      <c r="AV4" s="5">
        <v>2256</v>
      </c>
      <c r="AW4" s="5">
        <v>8023</v>
      </c>
      <c r="AX4" s="5">
        <v>55</v>
      </c>
      <c r="AY4" s="20">
        <v>146</v>
      </c>
    </row>
    <row r="5" spans="1:51" s="18" customFormat="1" ht="17.100000000000001" customHeight="1" x14ac:dyDescent="0.3">
      <c r="A5" s="35" t="s">
        <v>317</v>
      </c>
      <c r="B5" s="36" t="s">
        <v>315</v>
      </c>
      <c r="C5" s="36" t="s">
        <v>316</v>
      </c>
      <c r="D5" s="36" t="s">
        <v>317</v>
      </c>
      <c r="E5" s="37" t="s">
        <v>318</v>
      </c>
      <c r="F5" s="37" t="s">
        <v>319</v>
      </c>
      <c r="G5" s="5">
        <v>299</v>
      </c>
      <c r="H5" s="5">
        <v>630</v>
      </c>
      <c r="I5" s="5">
        <v>1141</v>
      </c>
      <c r="J5" s="12">
        <v>1945</v>
      </c>
      <c r="K5" s="5">
        <v>3716</v>
      </c>
      <c r="L5" s="6">
        <v>12.42809364548495</v>
      </c>
      <c r="M5" s="5">
        <v>10</v>
      </c>
      <c r="N5" s="5">
        <v>60</v>
      </c>
      <c r="O5" s="5">
        <v>800</v>
      </c>
      <c r="P5" s="5">
        <v>7754</v>
      </c>
      <c r="Q5" s="6">
        <v>25.933110367892976</v>
      </c>
      <c r="R5" s="5">
        <v>83</v>
      </c>
      <c r="S5" s="5">
        <v>419</v>
      </c>
      <c r="T5" s="5">
        <v>68</v>
      </c>
      <c r="U5" s="7">
        <v>2000</v>
      </c>
      <c r="V5" s="7">
        <v>6213</v>
      </c>
      <c r="W5" s="7">
        <v>3698</v>
      </c>
      <c r="X5" s="56" t="s">
        <v>470</v>
      </c>
      <c r="Y5" s="7">
        <v>11911</v>
      </c>
      <c r="Z5" s="7">
        <v>9458</v>
      </c>
      <c r="AA5" s="7">
        <v>580</v>
      </c>
      <c r="AB5" s="7">
        <v>1773</v>
      </c>
      <c r="AC5" s="7">
        <v>100</v>
      </c>
      <c r="AD5" s="7">
        <v>11911</v>
      </c>
      <c r="AE5" s="8">
        <v>39.836120401337794</v>
      </c>
      <c r="AF5" s="56" t="s">
        <v>470</v>
      </c>
      <c r="AG5" s="7">
        <v>913</v>
      </c>
      <c r="AH5" s="7">
        <v>260</v>
      </c>
      <c r="AI5" s="7">
        <v>600</v>
      </c>
      <c r="AJ5" s="56" t="s">
        <v>470</v>
      </c>
      <c r="AK5" s="7">
        <v>1773</v>
      </c>
      <c r="AL5" s="8">
        <v>5.9297658862876252</v>
      </c>
      <c r="AM5" s="6">
        <v>0.33</v>
      </c>
      <c r="AN5" s="6">
        <v>0.33</v>
      </c>
      <c r="AO5" s="6">
        <v>2</v>
      </c>
      <c r="AP5" s="6">
        <v>2.33</v>
      </c>
      <c r="AQ5" s="5">
        <v>128.32618025751071</v>
      </c>
      <c r="AR5" s="55" t="s">
        <v>470</v>
      </c>
      <c r="AS5" s="55" t="s">
        <v>470</v>
      </c>
      <c r="AT5" s="14" t="s">
        <v>459</v>
      </c>
      <c r="AU5" s="5">
        <v>42</v>
      </c>
      <c r="AV5" s="5">
        <v>2256</v>
      </c>
      <c r="AW5" s="5">
        <v>7237</v>
      </c>
      <c r="AX5" s="5">
        <v>41</v>
      </c>
      <c r="AY5" s="20">
        <v>109</v>
      </c>
    </row>
    <row r="6" spans="1:51" s="18" customFormat="1" ht="17.100000000000001" customHeight="1" x14ac:dyDescent="0.3">
      <c r="A6" s="35" t="s">
        <v>396</v>
      </c>
      <c r="B6" s="36" t="s">
        <v>395</v>
      </c>
      <c r="C6" s="36" t="s">
        <v>121</v>
      </c>
      <c r="D6" s="36" t="s">
        <v>396</v>
      </c>
      <c r="E6" s="37" t="s">
        <v>397</v>
      </c>
      <c r="F6" s="37" t="s">
        <v>398</v>
      </c>
      <c r="G6" s="5">
        <v>482</v>
      </c>
      <c r="H6" s="5">
        <v>580</v>
      </c>
      <c r="I6" s="5">
        <v>900</v>
      </c>
      <c r="J6" s="12">
        <v>108</v>
      </c>
      <c r="K6" s="5">
        <v>1588</v>
      </c>
      <c r="L6" s="6">
        <v>3.2946058091286305</v>
      </c>
      <c r="M6" s="55" t="s">
        <v>470</v>
      </c>
      <c r="N6" s="5">
        <v>9</v>
      </c>
      <c r="O6" s="5">
        <v>1000</v>
      </c>
      <c r="P6" s="5">
        <v>5050</v>
      </c>
      <c r="Q6" s="6">
        <v>10.477178423236515</v>
      </c>
      <c r="R6" s="5">
        <v>133</v>
      </c>
      <c r="S6" s="5">
        <v>54</v>
      </c>
      <c r="T6" s="5">
        <v>57</v>
      </c>
      <c r="U6" s="7">
        <v>11931</v>
      </c>
      <c r="V6" s="7">
        <v>5000</v>
      </c>
      <c r="W6" s="7">
        <v>4290</v>
      </c>
      <c r="X6" s="56" t="s">
        <v>470</v>
      </c>
      <c r="Y6" s="7">
        <v>21221</v>
      </c>
      <c r="Z6" s="13">
        <v>8838</v>
      </c>
      <c r="AA6" s="13">
        <v>774</v>
      </c>
      <c r="AB6" s="7">
        <v>7795</v>
      </c>
      <c r="AC6" s="13">
        <v>9190</v>
      </c>
      <c r="AD6" s="7">
        <v>26597</v>
      </c>
      <c r="AE6" s="8">
        <v>55.180497925311201</v>
      </c>
      <c r="AF6" s="56" t="s">
        <v>470</v>
      </c>
      <c r="AG6" s="7">
        <v>5788</v>
      </c>
      <c r="AH6" s="7">
        <v>1577</v>
      </c>
      <c r="AI6" s="7">
        <v>280</v>
      </c>
      <c r="AJ6" s="7">
        <v>150</v>
      </c>
      <c r="AK6" s="7">
        <v>7795</v>
      </c>
      <c r="AL6" s="8">
        <v>16.172199170124482</v>
      </c>
      <c r="AM6" s="59" t="s">
        <v>470</v>
      </c>
      <c r="AN6" s="6">
        <v>0.5</v>
      </c>
      <c r="AO6" s="6">
        <v>0.5</v>
      </c>
      <c r="AP6" s="6">
        <v>1</v>
      </c>
      <c r="AQ6" s="5">
        <v>482</v>
      </c>
      <c r="AR6" s="5">
        <v>1</v>
      </c>
      <c r="AS6" s="5">
        <v>20</v>
      </c>
      <c r="AT6" s="14" t="s">
        <v>459</v>
      </c>
      <c r="AU6" s="5">
        <v>36</v>
      </c>
      <c r="AV6" s="5">
        <v>1820</v>
      </c>
      <c r="AW6" s="5">
        <v>1440</v>
      </c>
      <c r="AX6" s="5">
        <v>13</v>
      </c>
      <c r="AY6" s="20">
        <v>54</v>
      </c>
    </row>
    <row r="7" spans="1:51" s="18" customFormat="1" ht="17.100000000000001" customHeight="1" x14ac:dyDescent="0.3">
      <c r="A7" s="35" t="s">
        <v>380</v>
      </c>
      <c r="B7" s="36" t="s">
        <v>379</v>
      </c>
      <c r="C7" s="36" t="s">
        <v>375</v>
      </c>
      <c r="D7" s="36" t="s">
        <v>380</v>
      </c>
      <c r="E7" s="37" t="s">
        <v>381</v>
      </c>
      <c r="F7" s="37" t="s">
        <v>382</v>
      </c>
      <c r="G7" s="5">
        <v>623</v>
      </c>
      <c r="H7" s="5">
        <v>600</v>
      </c>
      <c r="I7" s="5">
        <v>700</v>
      </c>
      <c r="J7" s="12">
        <v>214</v>
      </c>
      <c r="K7" s="5">
        <v>1514</v>
      </c>
      <c r="L7" s="6">
        <v>2.4301765650080256</v>
      </c>
      <c r="M7" s="55" t="s">
        <v>470</v>
      </c>
      <c r="N7" s="55" t="s">
        <v>470</v>
      </c>
      <c r="O7" s="5">
        <v>42</v>
      </c>
      <c r="P7" s="5">
        <v>1300</v>
      </c>
      <c r="Q7" s="6">
        <v>2.086677367576244</v>
      </c>
      <c r="R7" s="55" t="s">
        <v>470</v>
      </c>
      <c r="S7" s="5">
        <v>4</v>
      </c>
      <c r="T7" s="55" t="s">
        <v>470</v>
      </c>
      <c r="U7" s="56" t="s">
        <v>470</v>
      </c>
      <c r="V7" s="7">
        <v>5000</v>
      </c>
      <c r="W7" s="56" t="s">
        <v>470</v>
      </c>
      <c r="X7" s="56" t="s">
        <v>470</v>
      </c>
      <c r="Y7" s="7">
        <v>5000</v>
      </c>
      <c r="Z7" s="13">
        <v>2763</v>
      </c>
      <c r="AA7" s="13">
        <v>680</v>
      </c>
      <c r="AB7" s="7">
        <v>733</v>
      </c>
      <c r="AC7" s="13">
        <v>601</v>
      </c>
      <c r="AD7" s="7">
        <v>4777</v>
      </c>
      <c r="AE7" s="8">
        <v>7.6677367576243984</v>
      </c>
      <c r="AF7" s="56" t="s">
        <v>470</v>
      </c>
      <c r="AG7" s="7">
        <v>350</v>
      </c>
      <c r="AH7" s="7">
        <v>225</v>
      </c>
      <c r="AI7" s="7">
        <v>127</v>
      </c>
      <c r="AJ7" s="7">
        <v>31</v>
      </c>
      <c r="AK7" s="7">
        <v>733</v>
      </c>
      <c r="AL7" s="8">
        <v>1.1765650080256822</v>
      </c>
      <c r="AM7" s="59" t="s">
        <v>470</v>
      </c>
      <c r="AN7" s="6">
        <v>0.25</v>
      </c>
      <c r="AO7" s="59" t="s">
        <v>470</v>
      </c>
      <c r="AP7" s="6">
        <v>0.25</v>
      </c>
      <c r="AQ7" s="5">
        <v>2492</v>
      </c>
      <c r="AR7" s="55" t="s">
        <v>470</v>
      </c>
      <c r="AS7" s="55" t="s">
        <v>470</v>
      </c>
      <c r="AT7" s="14" t="s">
        <v>459</v>
      </c>
      <c r="AU7" s="5">
        <v>10</v>
      </c>
      <c r="AV7" s="5">
        <v>340</v>
      </c>
      <c r="AW7" s="5">
        <v>68</v>
      </c>
      <c r="AX7" s="5">
        <v>2</v>
      </c>
      <c r="AY7" s="57" t="s">
        <v>470</v>
      </c>
    </row>
    <row r="8" spans="1:51" s="18" customFormat="1" ht="17.100000000000001" customHeight="1" x14ac:dyDescent="0.3">
      <c r="A8" s="35" t="s">
        <v>64</v>
      </c>
      <c r="B8" s="36" t="s">
        <v>62</v>
      </c>
      <c r="C8" s="36" t="s">
        <v>63</v>
      </c>
      <c r="D8" s="36" t="s">
        <v>64</v>
      </c>
      <c r="E8" s="37" t="s">
        <v>65</v>
      </c>
      <c r="F8" s="37" t="s">
        <v>66</v>
      </c>
      <c r="G8" s="5">
        <v>1494</v>
      </c>
      <c r="H8" s="5">
        <v>1053</v>
      </c>
      <c r="I8" s="5">
        <v>1123</v>
      </c>
      <c r="J8" s="12">
        <v>4773</v>
      </c>
      <c r="K8" s="5">
        <v>6949</v>
      </c>
      <c r="L8" s="6">
        <v>4.6512717536813923</v>
      </c>
      <c r="M8" s="55" t="s">
        <v>470</v>
      </c>
      <c r="N8" s="5">
        <v>30</v>
      </c>
      <c r="O8" s="5">
        <v>150</v>
      </c>
      <c r="P8" s="5">
        <v>10355</v>
      </c>
      <c r="Q8" s="6">
        <v>6.9310575635876841</v>
      </c>
      <c r="R8" s="5">
        <v>26</v>
      </c>
      <c r="S8" s="5">
        <v>628</v>
      </c>
      <c r="T8" s="5">
        <v>4</v>
      </c>
      <c r="U8" s="7">
        <v>3744</v>
      </c>
      <c r="V8" s="7">
        <v>6516</v>
      </c>
      <c r="W8" s="56" t="s">
        <v>470</v>
      </c>
      <c r="X8" s="56" t="s">
        <v>470</v>
      </c>
      <c r="Y8" s="7">
        <v>10260</v>
      </c>
      <c r="Z8" s="13">
        <v>4182</v>
      </c>
      <c r="AA8" s="58" t="s">
        <v>470</v>
      </c>
      <c r="AB8" s="7">
        <v>2768</v>
      </c>
      <c r="AC8" s="13">
        <v>3321</v>
      </c>
      <c r="AD8" s="7">
        <v>10271</v>
      </c>
      <c r="AE8" s="8">
        <v>6.8748326639892907</v>
      </c>
      <c r="AF8" s="56" t="s">
        <v>470</v>
      </c>
      <c r="AG8" s="7">
        <v>1396</v>
      </c>
      <c r="AH8" s="7">
        <v>175</v>
      </c>
      <c r="AI8" s="7">
        <v>1197</v>
      </c>
      <c r="AJ8" s="56" t="s">
        <v>470</v>
      </c>
      <c r="AK8" s="7">
        <v>2768</v>
      </c>
      <c r="AL8" s="8">
        <v>1.8527443105756358</v>
      </c>
      <c r="AM8" s="59" t="s">
        <v>470</v>
      </c>
      <c r="AN8" s="6">
        <v>0.25</v>
      </c>
      <c r="AO8" s="59" t="s">
        <v>470</v>
      </c>
      <c r="AP8" s="6">
        <v>0.25</v>
      </c>
      <c r="AQ8" s="5">
        <v>5976</v>
      </c>
      <c r="AR8" s="5">
        <v>23</v>
      </c>
      <c r="AS8" s="5">
        <v>1172</v>
      </c>
      <c r="AT8" s="14" t="s">
        <v>460</v>
      </c>
      <c r="AU8" s="5">
        <v>10</v>
      </c>
      <c r="AV8" s="5">
        <v>520</v>
      </c>
      <c r="AW8" s="5">
        <v>2500</v>
      </c>
      <c r="AX8" s="5">
        <v>350</v>
      </c>
      <c r="AY8" s="20">
        <v>37</v>
      </c>
    </row>
    <row r="9" spans="1:51" s="18" customFormat="1" ht="17.100000000000001" customHeight="1" x14ac:dyDescent="0.3">
      <c r="A9" s="35" t="s">
        <v>69</v>
      </c>
      <c r="B9" s="36" t="s">
        <v>67</v>
      </c>
      <c r="C9" s="36" t="s">
        <v>68</v>
      </c>
      <c r="D9" s="36" t="s">
        <v>69</v>
      </c>
      <c r="E9" s="37" t="s">
        <v>70</v>
      </c>
      <c r="F9" s="37" t="s">
        <v>71</v>
      </c>
      <c r="G9" s="5">
        <v>248296</v>
      </c>
      <c r="H9" s="5">
        <v>621900</v>
      </c>
      <c r="I9" s="5">
        <v>487568</v>
      </c>
      <c r="J9" s="12">
        <v>205315</v>
      </c>
      <c r="K9" s="5">
        <v>1314783</v>
      </c>
      <c r="L9" s="6">
        <v>5.2952242484776235</v>
      </c>
      <c r="M9" s="5">
        <v>2362</v>
      </c>
      <c r="N9" s="5">
        <v>4929</v>
      </c>
      <c r="O9" s="5">
        <v>15000</v>
      </c>
      <c r="P9" s="5">
        <v>415192</v>
      </c>
      <c r="Q9" s="6">
        <v>1.6721654799110739</v>
      </c>
      <c r="R9" s="5">
        <v>52903</v>
      </c>
      <c r="S9" s="5">
        <v>2550</v>
      </c>
      <c r="T9" s="5">
        <v>1722</v>
      </c>
      <c r="U9" s="7">
        <v>7166927</v>
      </c>
      <c r="V9" s="7">
        <v>60679</v>
      </c>
      <c r="W9" s="7">
        <v>88140</v>
      </c>
      <c r="X9" s="7">
        <v>444858</v>
      </c>
      <c r="Y9" s="7">
        <v>7760604</v>
      </c>
      <c r="Z9" s="7">
        <v>3498082</v>
      </c>
      <c r="AA9" s="7">
        <v>1306240</v>
      </c>
      <c r="AB9" s="7">
        <v>674840</v>
      </c>
      <c r="AC9" s="7">
        <v>2281442</v>
      </c>
      <c r="AD9" s="7">
        <v>7760604</v>
      </c>
      <c r="AE9" s="8">
        <v>31.255453168798532</v>
      </c>
      <c r="AF9" s="56" t="s">
        <v>470</v>
      </c>
      <c r="AG9" s="7">
        <v>243380</v>
      </c>
      <c r="AH9" s="7">
        <v>355950</v>
      </c>
      <c r="AI9" s="7">
        <v>13390</v>
      </c>
      <c r="AJ9" s="7">
        <v>62120</v>
      </c>
      <c r="AK9" s="7">
        <v>674840</v>
      </c>
      <c r="AL9" s="8">
        <v>2.7178851048748269</v>
      </c>
      <c r="AM9" s="6">
        <v>34.700000000000003</v>
      </c>
      <c r="AN9" s="6">
        <v>34.700000000000003</v>
      </c>
      <c r="AO9" s="6">
        <v>67.650000000000006</v>
      </c>
      <c r="AP9" s="6">
        <v>102.35</v>
      </c>
      <c r="AQ9" s="5">
        <v>2425.9501709819251</v>
      </c>
      <c r="AR9" s="5">
        <v>863</v>
      </c>
      <c r="AS9" s="5">
        <v>10053</v>
      </c>
      <c r="AT9" s="14" t="s">
        <v>460</v>
      </c>
      <c r="AU9" s="5">
        <v>72</v>
      </c>
      <c r="AV9" s="5">
        <v>9379</v>
      </c>
      <c r="AW9" s="5">
        <v>409529</v>
      </c>
      <c r="AX9" s="5">
        <v>221312</v>
      </c>
      <c r="AY9" s="20">
        <v>348</v>
      </c>
    </row>
    <row r="10" spans="1:51" s="18" customFormat="1" ht="17.100000000000001" customHeight="1" x14ac:dyDescent="0.3">
      <c r="A10" s="35" t="s">
        <v>74</v>
      </c>
      <c r="B10" s="36" t="s">
        <v>72</v>
      </c>
      <c r="C10" s="36" t="s">
        <v>73</v>
      </c>
      <c r="D10" s="36" t="s">
        <v>74</v>
      </c>
      <c r="E10" s="37" t="s">
        <v>75</v>
      </c>
      <c r="F10" s="37" t="s">
        <v>76</v>
      </c>
      <c r="G10" s="5">
        <v>650</v>
      </c>
      <c r="H10" s="5">
        <v>1238</v>
      </c>
      <c r="I10" s="5">
        <v>948</v>
      </c>
      <c r="J10" s="12">
        <v>881</v>
      </c>
      <c r="K10" s="5">
        <v>3067</v>
      </c>
      <c r="L10" s="6">
        <v>4.718461538461538</v>
      </c>
      <c r="M10" s="5">
        <v>1</v>
      </c>
      <c r="N10" s="5">
        <v>56</v>
      </c>
      <c r="O10" s="5">
        <v>445</v>
      </c>
      <c r="P10" s="5">
        <v>11129</v>
      </c>
      <c r="Q10" s="6">
        <v>17.12153846153846</v>
      </c>
      <c r="R10" s="5">
        <v>391</v>
      </c>
      <c r="S10" s="5">
        <v>602</v>
      </c>
      <c r="T10" s="5">
        <v>13</v>
      </c>
      <c r="U10" s="7">
        <v>3500</v>
      </c>
      <c r="V10" s="7">
        <v>8033</v>
      </c>
      <c r="W10" s="56" t="s">
        <v>470</v>
      </c>
      <c r="X10" s="7">
        <v>3667</v>
      </c>
      <c r="Y10" s="7">
        <v>15200</v>
      </c>
      <c r="Z10" s="13">
        <v>4560</v>
      </c>
      <c r="AA10" s="13">
        <v>431</v>
      </c>
      <c r="AB10" s="7">
        <v>6602</v>
      </c>
      <c r="AC10" s="13">
        <v>3607</v>
      </c>
      <c r="AD10" s="7">
        <v>15200</v>
      </c>
      <c r="AE10" s="8">
        <v>23.384615384615383</v>
      </c>
      <c r="AF10" s="56" t="s">
        <v>470</v>
      </c>
      <c r="AG10" s="7">
        <v>3883</v>
      </c>
      <c r="AH10" s="7">
        <v>507</v>
      </c>
      <c r="AI10" s="7">
        <v>1242</v>
      </c>
      <c r="AJ10" s="7">
        <v>970</v>
      </c>
      <c r="AK10" s="7">
        <v>6602</v>
      </c>
      <c r="AL10" s="8">
        <v>10.156923076923077</v>
      </c>
      <c r="AM10" s="59" t="s">
        <v>470</v>
      </c>
      <c r="AN10" s="6">
        <v>0.25</v>
      </c>
      <c r="AO10" s="59" t="s">
        <v>470</v>
      </c>
      <c r="AP10" s="6">
        <v>0.25</v>
      </c>
      <c r="AQ10" s="5">
        <v>2600</v>
      </c>
      <c r="AR10" s="5">
        <v>42</v>
      </c>
      <c r="AS10" s="5">
        <v>935</v>
      </c>
      <c r="AT10" s="14" t="s">
        <v>461</v>
      </c>
      <c r="AU10" s="5">
        <v>10</v>
      </c>
      <c r="AV10" s="5">
        <v>500</v>
      </c>
      <c r="AW10" s="5">
        <v>2763</v>
      </c>
      <c r="AX10" s="5">
        <v>1227</v>
      </c>
      <c r="AY10" s="20">
        <v>65</v>
      </c>
    </row>
    <row r="11" spans="1:51" s="18" customFormat="1" ht="17.100000000000001" customHeight="1" x14ac:dyDescent="0.3">
      <c r="A11" s="35" t="s">
        <v>79</v>
      </c>
      <c r="B11" s="36" t="s">
        <v>77</v>
      </c>
      <c r="C11" s="36" t="s">
        <v>78</v>
      </c>
      <c r="D11" s="36" t="s">
        <v>79</v>
      </c>
      <c r="E11" s="37" t="s">
        <v>80</v>
      </c>
      <c r="F11" s="37" t="s">
        <v>81</v>
      </c>
      <c r="G11" s="5">
        <v>573</v>
      </c>
      <c r="H11" s="5">
        <v>110</v>
      </c>
      <c r="I11" s="5">
        <v>137</v>
      </c>
      <c r="J11" s="12">
        <v>332</v>
      </c>
      <c r="K11" s="5">
        <v>579</v>
      </c>
      <c r="L11" s="6">
        <v>1.0104712041884816</v>
      </c>
      <c r="M11" s="55" t="s">
        <v>470</v>
      </c>
      <c r="N11" s="5">
        <v>21</v>
      </c>
      <c r="O11" s="5">
        <v>640</v>
      </c>
      <c r="P11" s="5">
        <v>2968</v>
      </c>
      <c r="Q11" s="6">
        <v>5.179755671902269</v>
      </c>
      <c r="R11" s="5">
        <v>94</v>
      </c>
      <c r="S11" s="5">
        <v>270</v>
      </c>
      <c r="T11" s="5">
        <v>15</v>
      </c>
      <c r="U11" s="56" t="s">
        <v>470</v>
      </c>
      <c r="V11" s="7">
        <v>5000</v>
      </c>
      <c r="W11" s="7">
        <v>4000</v>
      </c>
      <c r="X11" s="56" t="s">
        <v>470</v>
      </c>
      <c r="Y11" s="7">
        <v>9000</v>
      </c>
      <c r="Z11" s="13">
        <v>1703</v>
      </c>
      <c r="AA11" s="13">
        <v>136</v>
      </c>
      <c r="AB11" s="7">
        <v>1371</v>
      </c>
      <c r="AC11" s="13">
        <v>1790</v>
      </c>
      <c r="AD11" s="7">
        <v>5000</v>
      </c>
      <c r="AE11" s="8">
        <v>8.7260034904013963</v>
      </c>
      <c r="AF11" s="56" t="s">
        <v>470</v>
      </c>
      <c r="AG11" s="7">
        <v>542</v>
      </c>
      <c r="AH11" s="7">
        <v>428</v>
      </c>
      <c r="AI11" s="7">
        <v>328</v>
      </c>
      <c r="AJ11" s="7">
        <v>73</v>
      </c>
      <c r="AK11" s="7">
        <v>1371</v>
      </c>
      <c r="AL11" s="8">
        <v>2.3926701570680629</v>
      </c>
      <c r="AM11" s="59" t="s">
        <v>470</v>
      </c>
      <c r="AN11" s="6">
        <v>0.25</v>
      </c>
      <c r="AO11" s="59" t="s">
        <v>470</v>
      </c>
      <c r="AP11" s="6">
        <v>0.25</v>
      </c>
      <c r="AQ11" s="5">
        <v>2292</v>
      </c>
      <c r="AR11" s="55" t="s">
        <v>470</v>
      </c>
      <c r="AS11" s="55" t="s">
        <v>470</v>
      </c>
      <c r="AT11" s="14" t="s">
        <v>459</v>
      </c>
      <c r="AU11" s="5">
        <v>10</v>
      </c>
      <c r="AV11" s="5">
        <v>480</v>
      </c>
      <c r="AW11" s="5">
        <v>477</v>
      </c>
      <c r="AX11" s="55" t="s">
        <v>470</v>
      </c>
      <c r="AY11" s="57" t="s">
        <v>470</v>
      </c>
    </row>
    <row r="12" spans="1:51" s="18" customFormat="1" ht="17.100000000000001" customHeight="1" x14ac:dyDescent="0.3">
      <c r="A12" s="35" t="s">
        <v>336</v>
      </c>
      <c r="B12" s="36" t="s">
        <v>334</v>
      </c>
      <c r="C12" s="36" t="s">
        <v>335</v>
      </c>
      <c r="D12" s="36" t="s">
        <v>336</v>
      </c>
      <c r="E12" s="37" t="s">
        <v>337</v>
      </c>
      <c r="F12" s="37" t="s">
        <v>338</v>
      </c>
      <c r="G12" s="5">
        <v>8857</v>
      </c>
      <c r="H12" s="5">
        <v>4550</v>
      </c>
      <c r="I12" s="5">
        <v>1791</v>
      </c>
      <c r="J12" s="12">
        <v>4116</v>
      </c>
      <c r="K12" s="5">
        <v>10457</v>
      </c>
      <c r="L12" s="6">
        <v>1.1806480749689512</v>
      </c>
      <c r="M12" s="5">
        <v>350</v>
      </c>
      <c r="N12" s="5">
        <v>449</v>
      </c>
      <c r="O12" s="5">
        <v>2199</v>
      </c>
      <c r="P12" s="5">
        <v>26953</v>
      </c>
      <c r="Q12" s="6">
        <v>3.0431297278988372</v>
      </c>
      <c r="R12" s="5">
        <v>154</v>
      </c>
      <c r="S12" s="5">
        <v>757</v>
      </c>
      <c r="T12" s="5">
        <v>168</v>
      </c>
      <c r="U12" s="7">
        <v>386575</v>
      </c>
      <c r="V12" s="7">
        <v>64260</v>
      </c>
      <c r="W12" s="56" t="s">
        <v>470</v>
      </c>
      <c r="X12" s="56" t="s">
        <v>470</v>
      </c>
      <c r="Y12" s="7">
        <v>450835</v>
      </c>
      <c r="Z12" s="7">
        <v>236325</v>
      </c>
      <c r="AA12" s="7">
        <v>55828</v>
      </c>
      <c r="AB12" s="7">
        <v>91500</v>
      </c>
      <c r="AC12" s="7">
        <v>50583</v>
      </c>
      <c r="AD12" s="7">
        <v>434236</v>
      </c>
      <c r="AE12" s="8">
        <v>49.027435926385913</v>
      </c>
      <c r="AF12" s="56" t="s">
        <v>470</v>
      </c>
      <c r="AG12" s="7">
        <v>65000</v>
      </c>
      <c r="AH12" s="7">
        <v>6500</v>
      </c>
      <c r="AI12" s="7">
        <v>10000</v>
      </c>
      <c r="AJ12" s="7">
        <v>10000</v>
      </c>
      <c r="AK12" s="7">
        <v>91500</v>
      </c>
      <c r="AL12" s="8">
        <v>10.330811787286892</v>
      </c>
      <c r="AM12" s="6">
        <v>1</v>
      </c>
      <c r="AN12" s="6">
        <v>1</v>
      </c>
      <c r="AO12" s="6">
        <v>3</v>
      </c>
      <c r="AP12" s="6">
        <v>4</v>
      </c>
      <c r="AQ12" s="5">
        <v>2214.25</v>
      </c>
      <c r="AR12" s="5">
        <v>3</v>
      </c>
      <c r="AS12" s="5">
        <v>50</v>
      </c>
      <c r="AT12" s="14" t="s">
        <v>460</v>
      </c>
      <c r="AU12" s="5">
        <v>46</v>
      </c>
      <c r="AV12" s="5">
        <v>5752</v>
      </c>
      <c r="AW12" s="5">
        <v>10295</v>
      </c>
      <c r="AX12" s="55" t="s">
        <v>470</v>
      </c>
      <c r="AY12" s="20">
        <v>4</v>
      </c>
    </row>
    <row r="13" spans="1:51" s="18" customFormat="1" ht="17.100000000000001" customHeight="1" x14ac:dyDescent="0.3">
      <c r="A13" s="35" t="s">
        <v>84</v>
      </c>
      <c r="B13" s="36" t="s">
        <v>82</v>
      </c>
      <c r="C13" s="36" t="s">
        <v>83</v>
      </c>
      <c r="D13" s="36" t="s">
        <v>84</v>
      </c>
      <c r="E13" s="37" t="s">
        <v>85</v>
      </c>
      <c r="F13" s="37" t="s">
        <v>86</v>
      </c>
      <c r="G13" s="5">
        <v>5009</v>
      </c>
      <c r="H13" s="5">
        <v>17203</v>
      </c>
      <c r="I13" s="55" t="s">
        <v>470</v>
      </c>
      <c r="J13" s="12">
        <v>3243</v>
      </c>
      <c r="K13" s="5">
        <v>20446</v>
      </c>
      <c r="L13" s="6">
        <v>4.0818526652026357</v>
      </c>
      <c r="M13" s="5">
        <v>194</v>
      </c>
      <c r="N13" s="5">
        <v>375</v>
      </c>
      <c r="O13" s="5">
        <v>945</v>
      </c>
      <c r="P13" s="5">
        <v>32711</v>
      </c>
      <c r="Q13" s="6">
        <v>6.5304451986424432</v>
      </c>
      <c r="R13" s="5">
        <v>2206</v>
      </c>
      <c r="S13" s="55" t="s">
        <v>470</v>
      </c>
      <c r="T13" s="5">
        <v>128</v>
      </c>
      <c r="U13" s="7">
        <v>65543</v>
      </c>
      <c r="V13" s="7">
        <v>171429</v>
      </c>
      <c r="W13" s="7">
        <v>4284</v>
      </c>
      <c r="X13" s="7">
        <v>6948</v>
      </c>
      <c r="Y13" s="7">
        <v>248204</v>
      </c>
      <c r="Z13" s="7">
        <v>141374</v>
      </c>
      <c r="AA13" s="7">
        <v>48956</v>
      </c>
      <c r="AB13" s="7">
        <v>23077</v>
      </c>
      <c r="AC13" s="7">
        <v>34797</v>
      </c>
      <c r="AD13" s="7">
        <v>248204</v>
      </c>
      <c r="AE13" s="8">
        <v>49.551607107207026</v>
      </c>
      <c r="AF13" s="56" t="s">
        <v>470</v>
      </c>
      <c r="AG13" s="7">
        <v>9097</v>
      </c>
      <c r="AH13" s="7">
        <v>10266</v>
      </c>
      <c r="AI13" s="7">
        <v>2626</v>
      </c>
      <c r="AJ13" s="7">
        <v>1088</v>
      </c>
      <c r="AK13" s="7">
        <v>23077</v>
      </c>
      <c r="AL13" s="8">
        <v>4.6071072070273509</v>
      </c>
      <c r="AM13" s="6">
        <v>0.75</v>
      </c>
      <c r="AN13" s="6">
        <v>0.75</v>
      </c>
      <c r="AO13" s="6">
        <v>2</v>
      </c>
      <c r="AP13" s="6">
        <v>2.75</v>
      </c>
      <c r="AQ13" s="5">
        <v>1821.4545454545455</v>
      </c>
      <c r="AR13" s="5">
        <v>2</v>
      </c>
      <c r="AS13" s="5">
        <v>100</v>
      </c>
      <c r="AT13" s="14" t="s">
        <v>460</v>
      </c>
      <c r="AU13" s="5">
        <v>65</v>
      </c>
      <c r="AV13" s="5">
        <v>3146</v>
      </c>
      <c r="AW13" s="5">
        <v>30000</v>
      </c>
      <c r="AX13" s="55" t="s">
        <v>470</v>
      </c>
      <c r="AY13" s="20">
        <v>26</v>
      </c>
    </row>
    <row r="14" spans="1:51" s="18" customFormat="1" ht="17.100000000000001" customHeight="1" x14ac:dyDescent="0.3">
      <c r="A14" s="35" t="s">
        <v>89</v>
      </c>
      <c r="B14" s="36" t="s">
        <v>87</v>
      </c>
      <c r="C14" s="36" t="s">
        <v>88</v>
      </c>
      <c r="D14" s="36" t="s">
        <v>89</v>
      </c>
      <c r="E14" s="37" t="s">
        <v>90</v>
      </c>
      <c r="F14" s="37" t="s">
        <v>91</v>
      </c>
      <c r="G14" s="5">
        <v>4964</v>
      </c>
      <c r="H14" s="5">
        <v>5302</v>
      </c>
      <c r="I14" s="5">
        <v>14338</v>
      </c>
      <c r="J14" s="12">
        <v>4032</v>
      </c>
      <c r="K14" s="5">
        <v>23672</v>
      </c>
      <c r="L14" s="6">
        <v>4.7687348912167611</v>
      </c>
      <c r="M14" s="5">
        <v>20</v>
      </c>
      <c r="N14" s="5">
        <v>65</v>
      </c>
      <c r="O14" s="5">
        <v>513</v>
      </c>
      <c r="P14" s="5">
        <v>9158</v>
      </c>
      <c r="Q14" s="6">
        <v>1.8448831587429493</v>
      </c>
      <c r="R14" s="5">
        <v>208</v>
      </c>
      <c r="S14" s="5">
        <v>369</v>
      </c>
      <c r="T14" s="5">
        <v>39</v>
      </c>
      <c r="U14" s="7">
        <v>88449</v>
      </c>
      <c r="V14" s="7">
        <v>8033</v>
      </c>
      <c r="W14" s="56" t="s">
        <v>470</v>
      </c>
      <c r="X14" s="56" t="s">
        <v>470</v>
      </c>
      <c r="Y14" s="7">
        <v>96482</v>
      </c>
      <c r="Z14" s="13">
        <v>57788</v>
      </c>
      <c r="AA14" s="13">
        <v>15770</v>
      </c>
      <c r="AB14" s="7">
        <v>12498</v>
      </c>
      <c r="AC14" s="13">
        <v>10426</v>
      </c>
      <c r="AD14" s="7">
        <v>96482</v>
      </c>
      <c r="AE14" s="8">
        <v>19.436341659951651</v>
      </c>
      <c r="AF14" s="56" t="s">
        <v>470</v>
      </c>
      <c r="AG14" s="7">
        <v>11160</v>
      </c>
      <c r="AH14" s="7">
        <v>500</v>
      </c>
      <c r="AI14" s="56" t="s">
        <v>470</v>
      </c>
      <c r="AJ14" s="7">
        <v>838</v>
      </c>
      <c r="AK14" s="7">
        <v>12498</v>
      </c>
      <c r="AL14" s="8">
        <v>2.5177276390008059</v>
      </c>
      <c r="AM14" s="6">
        <v>1</v>
      </c>
      <c r="AN14" s="6">
        <v>1</v>
      </c>
      <c r="AO14" s="6">
        <v>0.2</v>
      </c>
      <c r="AP14" s="6">
        <v>1.2</v>
      </c>
      <c r="AQ14" s="5">
        <v>4136.666666666667</v>
      </c>
      <c r="AR14" s="5">
        <v>103</v>
      </c>
      <c r="AS14" s="5">
        <v>1754</v>
      </c>
      <c r="AT14" s="14" t="s">
        <v>460</v>
      </c>
      <c r="AU14" s="5">
        <v>37</v>
      </c>
      <c r="AV14" s="5">
        <v>2208</v>
      </c>
      <c r="AW14" s="5">
        <v>13212</v>
      </c>
      <c r="AX14" s="5">
        <v>865</v>
      </c>
      <c r="AY14" s="20">
        <v>121</v>
      </c>
    </row>
    <row r="15" spans="1:51" s="18" customFormat="1" ht="17.100000000000001" customHeight="1" x14ac:dyDescent="0.3">
      <c r="A15" s="35" t="s">
        <v>93</v>
      </c>
      <c r="B15" s="36" t="s">
        <v>429</v>
      </c>
      <c r="C15" s="36" t="s">
        <v>92</v>
      </c>
      <c r="D15" s="36" t="s">
        <v>93</v>
      </c>
      <c r="E15" s="37" t="s">
        <v>94</v>
      </c>
      <c r="F15" s="37" t="s">
        <v>95</v>
      </c>
      <c r="G15" s="5">
        <v>144</v>
      </c>
      <c r="H15" s="5">
        <v>5540</v>
      </c>
      <c r="I15" s="5">
        <v>1376</v>
      </c>
      <c r="J15" s="12">
        <v>176</v>
      </c>
      <c r="K15" s="5">
        <v>7092</v>
      </c>
      <c r="L15" s="6">
        <v>49.25</v>
      </c>
      <c r="M15" s="55" t="s">
        <v>470</v>
      </c>
      <c r="N15" s="5">
        <v>12</v>
      </c>
      <c r="O15" s="5">
        <v>231</v>
      </c>
      <c r="P15" s="5">
        <v>8461</v>
      </c>
      <c r="Q15" s="6">
        <v>58.756944444444443</v>
      </c>
      <c r="R15" s="5">
        <v>101</v>
      </c>
      <c r="S15" s="5">
        <v>79</v>
      </c>
      <c r="T15" s="5">
        <v>35</v>
      </c>
      <c r="U15" s="56" t="s">
        <v>470</v>
      </c>
      <c r="V15" s="7">
        <v>5455</v>
      </c>
      <c r="W15" s="56" t="s">
        <v>470</v>
      </c>
      <c r="X15" s="7">
        <v>750</v>
      </c>
      <c r="Y15" s="7">
        <v>6205</v>
      </c>
      <c r="Z15" s="13">
        <v>3600</v>
      </c>
      <c r="AA15" s="58" t="s">
        <v>470</v>
      </c>
      <c r="AB15" s="7">
        <v>2200</v>
      </c>
      <c r="AC15" s="13">
        <v>405</v>
      </c>
      <c r="AD15" s="7">
        <v>6205</v>
      </c>
      <c r="AE15" s="8">
        <v>43.090277777777779</v>
      </c>
      <c r="AF15" s="56" t="s">
        <v>470</v>
      </c>
      <c r="AG15" s="7">
        <v>1550</v>
      </c>
      <c r="AH15" s="7">
        <v>550</v>
      </c>
      <c r="AI15" s="7">
        <v>100</v>
      </c>
      <c r="AJ15" s="56" t="s">
        <v>470</v>
      </c>
      <c r="AK15" s="7">
        <v>2200</v>
      </c>
      <c r="AL15" s="8">
        <v>15.277777777777779</v>
      </c>
      <c r="AM15" s="59" t="s">
        <v>470</v>
      </c>
      <c r="AN15" s="6">
        <v>0.25</v>
      </c>
      <c r="AO15" s="59" t="s">
        <v>470</v>
      </c>
      <c r="AP15" s="6">
        <v>0.25</v>
      </c>
      <c r="AQ15" s="5">
        <v>576</v>
      </c>
      <c r="AR15" s="55" t="s">
        <v>470</v>
      </c>
      <c r="AS15" s="55" t="s">
        <v>470</v>
      </c>
      <c r="AT15" s="14" t="s">
        <v>462</v>
      </c>
      <c r="AU15" s="5">
        <v>10</v>
      </c>
      <c r="AV15" s="5">
        <v>515</v>
      </c>
      <c r="AW15" s="5">
        <v>1900</v>
      </c>
      <c r="AX15" s="5">
        <v>570</v>
      </c>
      <c r="AY15" s="20">
        <v>24</v>
      </c>
    </row>
    <row r="16" spans="1:51" s="18" customFormat="1" ht="17.100000000000001" customHeight="1" x14ac:dyDescent="0.3">
      <c r="A16" s="35" t="s">
        <v>98</v>
      </c>
      <c r="B16" s="36" t="s">
        <v>96</v>
      </c>
      <c r="C16" s="36" t="s">
        <v>97</v>
      </c>
      <c r="D16" s="36" t="s">
        <v>98</v>
      </c>
      <c r="E16" s="37" t="s">
        <v>99</v>
      </c>
      <c r="F16" s="37" t="s">
        <v>100</v>
      </c>
      <c r="G16" s="5">
        <v>77</v>
      </c>
      <c r="H16" s="5">
        <v>750</v>
      </c>
      <c r="I16" s="5">
        <v>1100</v>
      </c>
      <c r="J16" s="12">
        <v>2625</v>
      </c>
      <c r="K16" s="5">
        <v>4475</v>
      </c>
      <c r="L16" s="6">
        <v>58.116883116883116</v>
      </c>
      <c r="M16" s="55" t="s">
        <v>470</v>
      </c>
      <c r="N16" s="55" t="s">
        <v>470</v>
      </c>
      <c r="O16" s="5">
        <v>300</v>
      </c>
      <c r="P16" s="5">
        <v>7105</v>
      </c>
      <c r="Q16" s="6">
        <v>92.272727272727266</v>
      </c>
      <c r="R16" s="5">
        <v>50</v>
      </c>
      <c r="S16" s="5">
        <v>265</v>
      </c>
      <c r="T16" s="5">
        <v>20</v>
      </c>
      <c r="U16" s="7">
        <v>3000</v>
      </c>
      <c r="V16" s="7">
        <v>6820</v>
      </c>
      <c r="W16" s="56" t="s">
        <v>470</v>
      </c>
      <c r="X16" s="7">
        <v>486</v>
      </c>
      <c r="Y16" s="7">
        <v>10306</v>
      </c>
      <c r="Z16" s="58" t="s">
        <v>470</v>
      </c>
      <c r="AA16" s="58" t="s">
        <v>470</v>
      </c>
      <c r="AB16" s="7">
        <v>3043</v>
      </c>
      <c r="AC16" s="13">
        <v>7119</v>
      </c>
      <c r="AD16" s="7">
        <v>10162</v>
      </c>
      <c r="AE16" s="8">
        <v>131.97402597402598</v>
      </c>
      <c r="AF16" s="56" t="s">
        <v>470</v>
      </c>
      <c r="AG16" s="7">
        <v>1611</v>
      </c>
      <c r="AH16" s="7">
        <v>265</v>
      </c>
      <c r="AI16" s="7">
        <v>228</v>
      </c>
      <c r="AJ16" s="7">
        <v>939</v>
      </c>
      <c r="AK16" s="7">
        <v>3043</v>
      </c>
      <c r="AL16" s="8">
        <v>39.519480519480517</v>
      </c>
      <c r="AM16" s="59" t="s">
        <v>470</v>
      </c>
      <c r="AN16" s="59" t="s">
        <v>470</v>
      </c>
      <c r="AO16" s="59" t="s">
        <v>470</v>
      </c>
      <c r="AP16" s="59" t="s">
        <v>470</v>
      </c>
      <c r="AQ16" s="55" t="s">
        <v>470</v>
      </c>
      <c r="AR16" s="5">
        <v>14</v>
      </c>
      <c r="AS16" s="5">
        <v>800</v>
      </c>
      <c r="AT16" s="14" t="s">
        <v>461</v>
      </c>
      <c r="AU16" s="5">
        <v>10</v>
      </c>
      <c r="AV16" s="5">
        <v>520</v>
      </c>
      <c r="AW16" s="5">
        <v>3500</v>
      </c>
      <c r="AX16" s="5">
        <v>250</v>
      </c>
      <c r="AY16" s="20">
        <v>103</v>
      </c>
    </row>
    <row r="17" spans="1:51" s="18" customFormat="1" ht="17.100000000000001" customHeight="1" x14ac:dyDescent="0.3">
      <c r="A17" s="35" t="s">
        <v>103</v>
      </c>
      <c r="B17" s="36" t="s">
        <v>101</v>
      </c>
      <c r="C17" s="36" t="s">
        <v>102</v>
      </c>
      <c r="D17" s="36" t="s">
        <v>103</v>
      </c>
      <c r="E17" s="37" t="s">
        <v>104</v>
      </c>
      <c r="F17" s="37" t="s">
        <v>105</v>
      </c>
      <c r="G17" s="5">
        <v>1500</v>
      </c>
      <c r="H17" s="5">
        <v>5345</v>
      </c>
      <c r="I17" s="5">
        <v>1512</v>
      </c>
      <c r="J17" s="12">
        <v>8630</v>
      </c>
      <c r="K17" s="5">
        <v>15487</v>
      </c>
      <c r="L17" s="6">
        <v>10.32</v>
      </c>
      <c r="M17" s="55" t="s">
        <v>470</v>
      </c>
      <c r="N17" s="5">
        <v>15</v>
      </c>
      <c r="O17" s="5">
        <v>184</v>
      </c>
      <c r="P17" s="5">
        <v>10899</v>
      </c>
      <c r="Q17" s="6">
        <v>7.266</v>
      </c>
      <c r="R17" s="5">
        <v>270</v>
      </c>
      <c r="S17" s="5">
        <v>979</v>
      </c>
      <c r="T17" s="5">
        <v>7</v>
      </c>
      <c r="U17" s="56" t="s">
        <v>470</v>
      </c>
      <c r="V17" s="7">
        <v>5000</v>
      </c>
      <c r="W17" s="56" t="s">
        <v>470</v>
      </c>
      <c r="X17" s="7">
        <v>736</v>
      </c>
      <c r="Y17" s="7">
        <v>5736</v>
      </c>
      <c r="Z17" s="58" t="s">
        <v>470</v>
      </c>
      <c r="AA17" s="58" t="s">
        <v>470</v>
      </c>
      <c r="AB17" s="7">
        <v>2809</v>
      </c>
      <c r="AC17" s="13">
        <v>2196</v>
      </c>
      <c r="AD17" s="7">
        <v>5005</v>
      </c>
      <c r="AE17" s="8">
        <v>3.3366666666666664</v>
      </c>
      <c r="AF17" s="56" t="s">
        <v>470</v>
      </c>
      <c r="AG17" s="7">
        <v>1362</v>
      </c>
      <c r="AH17" s="7">
        <v>180</v>
      </c>
      <c r="AI17" s="7">
        <v>1159</v>
      </c>
      <c r="AJ17" s="7">
        <v>108</v>
      </c>
      <c r="AK17" s="7">
        <v>2809</v>
      </c>
      <c r="AL17" s="8">
        <v>1.8726666666666667</v>
      </c>
      <c r="AM17" s="59" t="s">
        <v>470</v>
      </c>
      <c r="AN17" s="59" t="s">
        <v>470</v>
      </c>
      <c r="AO17" s="59" t="s">
        <v>470</v>
      </c>
      <c r="AP17" s="59" t="s">
        <v>470</v>
      </c>
      <c r="AQ17" s="55" t="s">
        <v>470</v>
      </c>
      <c r="AR17" s="5">
        <v>4</v>
      </c>
      <c r="AS17" s="5">
        <v>1500</v>
      </c>
      <c r="AT17" s="14" t="s">
        <v>460</v>
      </c>
      <c r="AU17" s="5">
        <v>18</v>
      </c>
      <c r="AV17" s="5">
        <v>900</v>
      </c>
      <c r="AW17" s="5">
        <v>4500</v>
      </c>
      <c r="AX17" s="5">
        <v>100</v>
      </c>
      <c r="AY17" s="20">
        <v>1</v>
      </c>
    </row>
    <row r="18" spans="1:51" s="18" customFormat="1" ht="17.100000000000001" customHeight="1" x14ac:dyDescent="0.3">
      <c r="A18" s="35" t="s">
        <v>108</v>
      </c>
      <c r="B18" s="36" t="s">
        <v>106</v>
      </c>
      <c r="C18" s="36" t="s">
        <v>107</v>
      </c>
      <c r="D18" s="36" t="s">
        <v>108</v>
      </c>
      <c r="E18" s="37" t="s">
        <v>109</v>
      </c>
      <c r="F18" s="37" t="s">
        <v>110</v>
      </c>
      <c r="G18" s="5">
        <v>120</v>
      </c>
      <c r="H18" s="5">
        <v>1301</v>
      </c>
      <c r="I18" s="5">
        <v>969</v>
      </c>
      <c r="J18" s="12">
        <v>4134</v>
      </c>
      <c r="K18" s="5">
        <v>6404</v>
      </c>
      <c r="L18" s="6">
        <v>53.366666666666667</v>
      </c>
      <c r="M18" s="55" t="s">
        <v>470</v>
      </c>
      <c r="N18" s="5">
        <v>5</v>
      </c>
      <c r="O18" s="5">
        <v>250</v>
      </c>
      <c r="P18" s="5">
        <v>8330</v>
      </c>
      <c r="Q18" s="6">
        <v>69.416666666666671</v>
      </c>
      <c r="R18" s="55" t="s">
        <v>470</v>
      </c>
      <c r="S18" s="5">
        <v>1089</v>
      </c>
      <c r="T18" s="5">
        <v>3</v>
      </c>
      <c r="U18" s="7">
        <v>2000</v>
      </c>
      <c r="V18" s="7">
        <v>6213</v>
      </c>
      <c r="W18" s="56" t="s">
        <v>470</v>
      </c>
      <c r="X18" s="56" t="s">
        <v>470</v>
      </c>
      <c r="Y18" s="7">
        <v>8213</v>
      </c>
      <c r="Z18" s="58" t="s">
        <v>470</v>
      </c>
      <c r="AA18" s="58" t="s">
        <v>470</v>
      </c>
      <c r="AB18" s="7">
        <v>6154</v>
      </c>
      <c r="AC18" s="13">
        <v>2144</v>
      </c>
      <c r="AD18" s="7">
        <v>8298</v>
      </c>
      <c r="AE18" s="8">
        <v>69.150000000000006</v>
      </c>
      <c r="AF18" s="56" t="s">
        <v>470</v>
      </c>
      <c r="AG18" s="7">
        <v>3404</v>
      </c>
      <c r="AH18" s="7">
        <v>106</v>
      </c>
      <c r="AI18" s="7">
        <v>2644</v>
      </c>
      <c r="AJ18" s="56" t="s">
        <v>470</v>
      </c>
      <c r="AK18" s="7">
        <v>6154</v>
      </c>
      <c r="AL18" s="8">
        <v>51.283333333333331</v>
      </c>
      <c r="AM18" s="59" t="s">
        <v>470</v>
      </c>
      <c r="AN18" s="59" t="s">
        <v>470</v>
      </c>
      <c r="AO18" s="59" t="s">
        <v>470</v>
      </c>
      <c r="AP18" s="59" t="s">
        <v>470</v>
      </c>
      <c r="AQ18" s="55" t="s">
        <v>470</v>
      </c>
      <c r="AR18" s="5">
        <v>12</v>
      </c>
      <c r="AS18" s="5">
        <v>730</v>
      </c>
      <c r="AT18" s="14" t="s">
        <v>461</v>
      </c>
      <c r="AU18" s="5">
        <v>12</v>
      </c>
      <c r="AV18" s="5">
        <v>710</v>
      </c>
      <c r="AW18" s="5">
        <v>2477</v>
      </c>
      <c r="AX18" s="5">
        <v>200</v>
      </c>
      <c r="AY18" s="20">
        <v>20</v>
      </c>
    </row>
    <row r="19" spans="1:51" s="18" customFormat="1" ht="17.100000000000001" customHeight="1" x14ac:dyDescent="0.3">
      <c r="A19" s="35" t="s">
        <v>112</v>
      </c>
      <c r="B19" s="36" t="s">
        <v>432</v>
      </c>
      <c r="C19" s="36" t="s">
        <v>111</v>
      </c>
      <c r="D19" s="36" t="s">
        <v>112</v>
      </c>
      <c r="E19" s="37" t="s">
        <v>113</v>
      </c>
      <c r="F19" s="37" t="s">
        <v>114</v>
      </c>
      <c r="G19" s="5">
        <v>536</v>
      </c>
      <c r="H19" s="5">
        <v>1142</v>
      </c>
      <c r="I19" s="5">
        <v>803</v>
      </c>
      <c r="J19" s="12">
        <v>2060</v>
      </c>
      <c r="K19" s="5">
        <v>4005</v>
      </c>
      <c r="L19" s="6">
        <v>7.4720149253731343</v>
      </c>
      <c r="M19" s="55" t="s">
        <v>470</v>
      </c>
      <c r="N19" s="5">
        <v>20</v>
      </c>
      <c r="O19" s="5">
        <v>150</v>
      </c>
      <c r="P19" s="5">
        <v>3676</v>
      </c>
      <c r="Q19" s="6">
        <v>6.8582089552238807</v>
      </c>
      <c r="R19" s="5">
        <v>583</v>
      </c>
      <c r="S19" s="5">
        <v>256</v>
      </c>
      <c r="T19" s="5">
        <v>11</v>
      </c>
      <c r="U19" s="56" t="s">
        <v>470</v>
      </c>
      <c r="V19" s="7">
        <v>6213</v>
      </c>
      <c r="W19" s="56" t="s">
        <v>470</v>
      </c>
      <c r="X19" s="7">
        <v>3767</v>
      </c>
      <c r="Y19" s="7">
        <v>9980</v>
      </c>
      <c r="Z19" s="58" t="s">
        <v>470</v>
      </c>
      <c r="AA19" s="58" t="s">
        <v>470</v>
      </c>
      <c r="AB19" s="7">
        <v>4342</v>
      </c>
      <c r="AC19" s="13">
        <v>1960</v>
      </c>
      <c r="AD19" s="7">
        <v>6302</v>
      </c>
      <c r="AE19" s="8">
        <v>11.76</v>
      </c>
      <c r="AF19" s="56" t="s">
        <v>470</v>
      </c>
      <c r="AG19" s="7">
        <v>1403</v>
      </c>
      <c r="AH19" s="7">
        <v>218</v>
      </c>
      <c r="AI19" s="7">
        <v>1000</v>
      </c>
      <c r="AJ19" s="7">
        <v>1721</v>
      </c>
      <c r="AK19" s="7">
        <v>4342</v>
      </c>
      <c r="AL19" s="8">
        <v>8.1007462686567155</v>
      </c>
      <c r="AM19" s="59" t="s">
        <v>470</v>
      </c>
      <c r="AN19" s="59" t="s">
        <v>470</v>
      </c>
      <c r="AO19" s="59" t="s">
        <v>470</v>
      </c>
      <c r="AP19" s="59" t="s">
        <v>470</v>
      </c>
      <c r="AQ19" s="55" t="s">
        <v>470</v>
      </c>
      <c r="AR19" s="5">
        <v>12</v>
      </c>
      <c r="AS19" s="5">
        <v>540</v>
      </c>
      <c r="AT19" s="14" t="s">
        <v>462</v>
      </c>
      <c r="AU19" s="5">
        <v>20</v>
      </c>
      <c r="AV19" s="5">
        <v>1040</v>
      </c>
      <c r="AW19" s="5">
        <v>2463</v>
      </c>
      <c r="AX19" s="55" t="s">
        <v>470</v>
      </c>
      <c r="AY19" s="57" t="s">
        <v>470</v>
      </c>
    </row>
    <row r="20" spans="1:51" s="18" customFormat="1" ht="17.100000000000001" customHeight="1" x14ac:dyDescent="0.3">
      <c r="A20" s="35" t="s">
        <v>117</v>
      </c>
      <c r="B20" s="36" t="s">
        <v>115</v>
      </c>
      <c r="C20" s="36" t="s">
        <v>116</v>
      </c>
      <c r="D20" s="36" t="s">
        <v>117</v>
      </c>
      <c r="E20" s="37" t="s">
        <v>118</v>
      </c>
      <c r="F20" s="37" t="s">
        <v>119</v>
      </c>
      <c r="G20" s="5">
        <v>2597</v>
      </c>
      <c r="H20" s="5">
        <v>9709</v>
      </c>
      <c r="I20" s="5">
        <v>13570</v>
      </c>
      <c r="J20" s="12">
        <v>4118</v>
      </c>
      <c r="K20" s="5">
        <v>27397</v>
      </c>
      <c r="L20" s="6">
        <v>10.549480169426261</v>
      </c>
      <c r="M20" s="55" t="s">
        <v>470</v>
      </c>
      <c r="N20" s="5">
        <v>1190</v>
      </c>
      <c r="O20" s="5">
        <v>731</v>
      </c>
      <c r="P20" s="5">
        <v>21086</v>
      </c>
      <c r="Q20" s="6">
        <v>8.1193685021178279</v>
      </c>
      <c r="R20" s="5">
        <v>1126</v>
      </c>
      <c r="S20" s="5">
        <v>242</v>
      </c>
      <c r="T20" s="5">
        <v>70</v>
      </c>
      <c r="U20" s="7">
        <v>117000</v>
      </c>
      <c r="V20" s="7">
        <v>8033</v>
      </c>
      <c r="W20" s="56" t="s">
        <v>470</v>
      </c>
      <c r="X20" s="7">
        <v>2691</v>
      </c>
      <c r="Y20" s="7">
        <v>127724</v>
      </c>
      <c r="Z20" s="7">
        <v>65380</v>
      </c>
      <c r="AA20" s="7">
        <v>42534</v>
      </c>
      <c r="AB20" s="7">
        <v>3788</v>
      </c>
      <c r="AC20" s="7">
        <v>3769</v>
      </c>
      <c r="AD20" s="7">
        <v>115471</v>
      </c>
      <c r="AE20" s="8">
        <v>44.463226800154025</v>
      </c>
      <c r="AF20" s="56" t="s">
        <v>470</v>
      </c>
      <c r="AG20" s="7">
        <v>2673</v>
      </c>
      <c r="AH20" s="7">
        <v>1115</v>
      </c>
      <c r="AI20" s="56" t="s">
        <v>470</v>
      </c>
      <c r="AJ20" s="56" t="s">
        <v>470</v>
      </c>
      <c r="AK20" s="7">
        <v>3788</v>
      </c>
      <c r="AL20" s="8">
        <v>1.4586060839430111</v>
      </c>
      <c r="AM20" s="59" t="s">
        <v>470</v>
      </c>
      <c r="AN20" s="6">
        <v>1</v>
      </c>
      <c r="AO20" s="6">
        <v>2</v>
      </c>
      <c r="AP20" s="6">
        <v>3</v>
      </c>
      <c r="AQ20" s="5">
        <v>865.66666666666663</v>
      </c>
      <c r="AR20" s="5">
        <v>20</v>
      </c>
      <c r="AS20" s="5">
        <v>800</v>
      </c>
      <c r="AT20" s="14" t="s">
        <v>461</v>
      </c>
      <c r="AU20" s="5">
        <v>40</v>
      </c>
      <c r="AV20" s="5">
        <v>2080</v>
      </c>
      <c r="AW20" s="5">
        <v>24521</v>
      </c>
      <c r="AX20" s="55" t="s">
        <v>470</v>
      </c>
      <c r="AY20" s="20">
        <v>92</v>
      </c>
    </row>
    <row r="21" spans="1:51" s="18" customFormat="1" ht="17.100000000000001" customHeight="1" x14ac:dyDescent="0.3">
      <c r="A21" s="35" t="s">
        <v>122</v>
      </c>
      <c r="B21" s="36" t="s">
        <v>120</v>
      </c>
      <c r="C21" s="36" t="s">
        <v>121</v>
      </c>
      <c r="D21" s="36" t="s">
        <v>122</v>
      </c>
      <c r="E21" s="37" t="s">
        <v>123</v>
      </c>
      <c r="F21" s="37" t="s">
        <v>124</v>
      </c>
      <c r="G21" s="5">
        <v>1512</v>
      </c>
      <c r="H21" s="5">
        <v>6087</v>
      </c>
      <c r="I21" s="5">
        <v>3787</v>
      </c>
      <c r="J21" s="12">
        <v>1163</v>
      </c>
      <c r="K21" s="5">
        <v>11037</v>
      </c>
      <c r="L21" s="6">
        <v>7.2996031746031749</v>
      </c>
      <c r="M21" s="55" t="s">
        <v>470</v>
      </c>
      <c r="N21" s="5">
        <v>107</v>
      </c>
      <c r="O21" s="5">
        <v>654</v>
      </c>
      <c r="P21" s="5">
        <v>10126</v>
      </c>
      <c r="Q21" s="6">
        <v>6.697089947089947</v>
      </c>
      <c r="R21" s="5">
        <v>372</v>
      </c>
      <c r="S21" s="5">
        <v>135</v>
      </c>
      <c r="T21" s="5">
        <v>40</v>
      </c>
      <c r="U21" s="7">
        <v>43993</v>
      </c>
      <c r="V21" s="7">
        <v>8033</v>
      </c>
      <c r="W21" s="56" t="s">
        <v>470</v>
      </c>
      <c r="X21" s="7">
        <v>411</v>
      </c>
      <c r="Y21" s="7">
        <v>52437</v>
      </c>
      <c r="Z21" s="13">
        <v>24366</v>
      </c>
      <c r="AA21" s="13">
        <v>3880</v>
      </c>
      <c r="AB21" s="7">
        <v>7492</v>
      </c>
      <c r="AC21" s="13">
        <v>6250</v>
      </c>
      <c r="AD21" s="7">
        <v>41988</v>
      </c>
      <c r="AE21" s="8">
        <v>27.769841269841269</v>
      </c>
      <c r="AF21" s="56" t="s">
        <v>470</v>
      </c>
      <c r="AG21" s="7">
        <v>4554</v>
      </c>
      <c r="AH21" s="7">
        <v>1989</v>
      </c>
      <c r="AI21" s="7">
        <v>949</v>
      </c>
      <c r="AJ21" s="56" t="s">
        <v>470</v>
      </c>
      <c r="AK21" s="7">
        <v>7492</v>
      </c>
      <c r="AL21" s="8">
        <v>4.9550264550264549</v>
      </c>
      <c r="AM21" s="59" t="s">
        <v>470</v>
      </c>
      <c r="AN21" s="6">
        <v>0.86</v>
      </c>
      <c r="AO21" s="59" t="s">
        <v>470</v>
      </c>
      <c r="AP21" s="6">
        <v>0.86</v>
      </c>
      <c r="AQ21" s="5">
        <v>1758.1395348837209</v>
      </c>
      <c r="AR21" s="5">
        <v>25</v>
      </c>
      <c r="AS21" s="5">
        <v>675</v>
      </c>
      <c r="AT21" s="14" t="s">
        <v>461</v>
      </c>
      <c r="AU21" s="5">
        <v>38</v>
      </c>
      <c r="AV21" s="5">
        <v>1976</v>
      </c>
      <c r="AW21" s="5">
        <v>3300</v>
      </c>
      <c r="AX21" s="5">
        <v>125</v>
      </c>
      <c r="AY21" s="20">
        <v>37</v>
      </c>
    </row>
    <row r="22" spans="1:51" s="18" customFormat="1" ht="17.100000000000001" customHeight="1" x14ac:dyDescent="0.3">
      <c r="A22" s="35" t="s">
        <v>127</v>
      </c>
      <c r="B22" s="36" t="s">
        <v>125</v>
      </c>
      <c r="C22" s="36" t="s">
        <v>126</v>
      </c>
      <c r="D22" s="36" t="s">
        <v>127</v>
      </c>
      <c r="E22" s="37" t="s">
        <v>128</v>
      </c>
      <c r="F22" s="37" t="s">
        <v>129</v>
      </c>
      <c r="G22" s="5">
        <v>159</v>
      </c>
      <c r="H22" s="5">
        <v>115</v>
      </c>
      <c r="I22" s="5">
        <v>44</v>
      </c>
      <c r="J22" s="12">
        <v>139</v>
      </c>
      <c r="K22" s="5">
        <v>298</v>
      </c>
      <c r="L22" s="6">
        <v>1.8742138364779874</v>
      </c>
      <c r="M22" s="55" t="s">
        <v>470</v>
      </c>
      <c r="N22" s="5">
        <v>1</v>
      </c>
      <c r="O22" s="5">
        <v>206</v>
      </c>
      <c r="P22" s="5">
        <v>5347</v>
      </c>
      <c r="Q22" s="6">
        <v>33.628930817610062</v>
      </c>
      <c r="R22" s="5">
        <v>143</v>
      </c>
      <c r="S22" s="5">
        <v>29</v>
      </c>
      <c r="T22" s="5">
        <v>17</v>
      </c>
      <c r="U22" s="7">
        <v>4325</v>
      </c>
      <c r="V22" s="7">
        <v>7426</v>
      </c>
      <c r="W22" s="7">
        <v>4290</v>
      </c>
      <c r="X22" s="56" t="s">
        <v>470</v>
      </c>
      <c r="Y22" s="7">
        <v>16041</v>
      </c>
      <c r="Z22" s="13">
        <v>7897</v>
      </c>
      <c r="AA22" s="13">
        <v>1071</v>
      </c>
      <c r="AB22" s="7">
        <v>2832</v>
      </c>
      <c r="AC22" s="13">
        <v>3724</v>
      </c>
      <c r="AD22" s="7">
        <v>15524</v>
      </c>
      <c r="AE22" s="8">
        <v>97.635220125786162</v>
      </c>
      <c r="AF22" s="56" t="s">
        <v>470</v>
      </c>
      <c r="AG22" s="7">
        <v>1170</v>
      </c>
      <c r="AH22" s="7">
        <v>562</v>
      </c>
      <c r="AI22" s="7">
        <v>600</v>
      </c>
      <c r="AJ22" s="7">
        <v>500</v>
      </c>
      <c r="AK22" s="7">
        <v>2832</v>
      </c>
      <c r="AL22" s="8">
        <v>17.811320754716981</v>
      </c>
      <c r="AM22" s="59" t="s">
        <v>470</v>
      </c>
      <c r="AN22" s="6">
        <v>0.45</v>
      </c>
      <c r="AO22" s="59" t="s">
        <v>470</v>
      </c>
      <c r="AP22" s="6">
        <v>0.45</v>
      </c>
      <c r="AQ22" s="5">
        <v>353.33333333333331</v>
      </c>
      <c r="AR22" s="55" t="s">
        <v>470</v>
      </c>
      <c r="AS22" s="55" t="s">
        <v>470</v>
      </c>
      <c r="AT22" s="14" t="s">
        <v>461</v>
      </c>
      <c r="AU22" s="5">
        <v>18</v>
      </c>
      <c r="AV22" s="5">
        <v>737</v>
      </c>
      <c r="AW22" s="5">
        <v>3380</v>
      </c>
      <c r="AX22" s="5">
        <v>12</v>
      </c>
      <c r="AY22" s="20">
        <v>43</v>
      </c>
    </row>
    <row r="23" spans="1:51" s="18" customFormat="1" ht="17.100000000000001" customHeight="1" x14ac:dyDescent="0.3">
      <c r="A23" s="35" t="s">
        <v>132</v>
      </c>
      <c r="B23" s="36" t="s">
        <v>130</v>
      </c>
      <c r="C23" s="36" t="s">
        <v>131</v>
      </c>
      <c r="D23" s="36" t="s">
        <v>132</v>
      </c>
      <c r="E23" s="37" t="s">
        <v>104</v>
      </c>
      <c r="F23" s="37" t="s">
        <v>133</v>
      </c>
      <c r="G23" s="5">
        <v>766</v>
      </c>
      <c r="H23" s="5">
        <v>22600</v>
      </c>
      <c r="I23" s="55" t="s">
        <v>470</v>
      </c>
      <c r="J23" s="12">
        <v>4195</v>
      </c>
      <c r="K23" s="5">
        <v>26795</v>
      </c>
      <c r="L23" s="6">
        <v>34.980417754569189</v>
      </c>
      <c r="M23" s="5">
        <v>25</v>
      </c>
      <c r="N23" s="5">
        <v>693</v>
      </c>
      <c r="O23" s="5">
        <v>650</v>
      </c>
      <c r="P23" s="5">
        <v>12744</v>
      </c>
      <c r="Q23" s="6">
        <v>16.637075718015666</v>
      </c>
      <c r="R23" s="5">
        <v>45</v>
      </c>
      <c r="S23" s="5">
        <v>40</v>
      </c>
      <c r="T23" s="5">
        <v>25</v>
      </c>
      <c r="U23" s="7">
        <v>38023</v>
      </c>
      <c r="V23" s="7">
        <v>8033</v>
      </c>
      <c r="W23" s="56" t="s">
        <v>470</v>
      </c>
      <c r="X23" s="56" t="s">
        <v>470</v>
      </c>
      <c r="Y23" s="7">
        <v>46056</v>
      </c>
      <c r="Z23" s="13">
        <v>27770</v>
      </c>
      <c r="AA23" s="13">
        <v>4099</v>
      </c>
      <c r="AB23" s="7">
        <v>2227</v>
      </c>
      <c r="AC23" s="13">
        <v>11960</v>
      </c>
      <c r="AD23" s="7">
        <v>46056</v>
      </c>
      <c r="AE23" s="8">
        <v>60.125326370757179</v>
      </c>
      <c r="AF23" s="56" t="s">
        <v>470</v>
      </c>
      <c r="AG23" s="7">
        <v>1598</v>
      </c>
      <c r="AH23" s="7">
        <v>629</v>
      </c>
      <c r="AI23" s="56" t="s">
        <v>470</v>
      </c>
      <c r="AJ23" s="56" t="s">
        <v>470</v>
      </c>
      <c r="AK23" s="7">
        <v>2227</v>
      </c>
      <c r="AL23" s="8">
        <v>2.9073107049608353</v>
      </c>
      <c r="AM23" s="59" t="s">
        <v>470</v>
      </c>
      <c r="AN23" s="6">
        <v>0.75</v>
      </c>
      <c r="AO23" s="6">
        <v>0.25</v>
      </c>
      <c r="AP23" s="6">
        <v>1</v>
      </c>
      <c r="AQ23" s="5">
        <v>766</v>
      </c>
      <c r="AR23" s="5">
        <v>25</v>
      </c>
      <c r="AS23" s="5">
        <v>400</v>
      </c>
      <c r="AT23" s="14" t="s">
        <v>461</v>
      </c>
      <c r="AU23" s="5">
        <v>38</v>
      </c>
      <c r="AV23" s="5">
        <v>1976</v>
      </c>
      <c r="AW23" s="5">
        <v>15723</v>
      </c>
      <c r="AX23" s="5">
        <v>2000</v>
      </c>
      <c r="AY23" s="20">
        <v>67</v>
      </c>
    </row>
    <row r="24" spans="1:51" s="18" customFormat="1" ht="17.100000000000001" customHeight="1" x14ac:dyDescent="0.3">
      <c r="A24" s="35" t="s">
        <v>136</v>
      </c>
      <c r="B24" s="36" t="s">
        <v>134</v>
      </c>
      <c r="C24" s="36" t="s">
        <v>135</v>
      </c>
      <c r="D24" s="36" t="s">
        <v>136</v>
      </c>
      <c r="E24" s="37" t="s">
        <v>137</v>
      </c>
      <c r="F24" s="37" t="s">
        <v>138</v>
      </c>
      <c r="G24" s="5">
        <v>2200</v>
      </c>
      <c r="H24" s="5">
        <v>3753</v>
      </c>
      <c r="I24" s="5">
        <v>1947</v>
      </c>
      <c r="J24" s="12">
        <v>876</v>
      </c>
      <c r="K24" s="5">
        <v>6576</v>
      </c>
      <c r="L24" s="6">
        <v>2.9890909090909092</v>
      </c>
      <c r="M24" s="5">
        <v>12</v>
      </c>
      <c r="N24" s="55" t="s">
        <v>470</v>
      </c>
      <c r="O24" s="55" t="s">
        <v>470</v>
      </c>
      <c r="P24" s="5">
        <v>12000</v>
      </c>
      <c r="Q24" s="6">
        <v>5.4545454545454541</v>
      </c>
      <c r="R24" s="55" t="s">
        <v>470</v>
      </c>
      <c r="S24" s="55" t="s">
        <v>470</v>
      </c>
      <c r="T24" s="5">
        <v>105</v>
      </c>
      <c r="U24" s="7">
        <v>68749</v>
      </c>
      <c r="V24" s="7">
        <v>8033</v>
      </c>
      <c r="W24" s="56" t="s">
        <v>470</v>
      </c>
      <c r="X24" s="7">
        <v>1659</v>
      </c>
      <c r="Y24" s="7">
        <v>78441</v>
      </c>
      <c r="Z24" s="13">
        <v>45204</v>
      </c>
      <c r="AA24" s="13">
        <v>10141</v>
      </c>
      <c r="AB24" s="7">
        <v>14813</v>
      </c>
      <c r="AC24" s="13">
        <v>8283</v>
      </c>
      <c r="AD24" s="7">
        <v>78441</v>
      </c>
      <c r="AE24" s="8">
        <v>35.655000000000001</v>
      </c>
      <c r="AF24" s="7">
        <v>468</v>
      </c>
      <c r="AG24" s="7">
        <v>5271</v>
      </c>
      <c r="AH24" s="7">
        <v>6433</v>
      </c>
      <c r="AI24" s="7">
        <v>3109</v>
      </c>
      <c r="AJ24" s="56" t="s">
        <v>470</v>
      </c>
      <c r="AK24" s="7">
        <v>14813</v>
      </c>
      <c r="AL24" s="8">
        <v>6.7331818181818184</v>
      </c>
      <c r="AM24" s="59" t="s">
        <v>470</v>
      </c>
      <c r="AN24" s="6">
        <v>1</v>
      </c>
      <c r="AO24" s="6">
        <v>0.75</v>
      </c>
      <c r="AP24" s="6">
        <v>1.75</v>
      </c>
      <c r="AQ24" s="5">
        <v>1257.1428571428571</v>
      </c>
      <c r="AR24" s="5">
        <v>2</v>
      </c>
      <c r="AS24" s="55" t="s">
        <v>470</v>
      </c>
      <c r="AT24" s="14" t="s">
        <v>459</v>
      </c>
      <c r="AU24" s="5">
        <v>37</v>
      </c>
      <c r="AV24" s="5">
        <v>1950</v>
      </c>
      <c r="AW24" s="5">
        <v>8060</v>
      </c>
      <c r="AX24" s="5">
        <v>947</v>
      </c>
      <c r="AY24" s="20">
        <v>8</v>
      </c>
    </row>
    <row r="25" spans="1:51" s="18" customFormat="1" ht="17.100000000000001" customHeight="1" x14ac:dyDescent="0.3">
      <c r="A25" s="35" t="s">
        <v>141</v>
      </c>
      <c r="B25" s="36" t="s">
        <v>139</v>
      </c>
      <c r="C25" s="36" t="s">
        <v>140</v>
      </c>
      <c r="D25" s="36" t="s">
        <v>141</v>
      </c>
      <c r="E25" s="37" t="s">
        <v>142</v>
      </c>
      <c r="F25" s="37" t="s">
        <v>143</v>
      </c>
      <c r="G25" s="5">
        <v>166</v>
      </c>
      <c r="H25" s="5">
        <v>3015</v>
      </c>
      <c r="I25" s="55" t="s">
        <v>470</v>
      </c>
      <c r="J25" s="12">
        <v>2104</v>
      </c>
      <c r="K25" s="5">
        <v>5119</v>
      </c>
      <c r="L25" s="6">
        <v>30.837349397590362</v>
      </c>
      <c r="M25" s="55" t="s">
        <v>470</v>
      </c>
      <c r="N25" s="5">
        <v>202</v>
      </c>
      <c r="O25" s="5">
        <v>448</v>
      </c>
      <c r="P25" s="5">
        <v>9710</v>
      </c>
      <c r="Q25" s="6">
        <v>58.493975903614455</v>
      </c>
      <c r="R25" s="5">
        <v>36</v>
      </c>
      <c r="S25" s="5">
        <v>817</v>
      </c>
      <c r="T25" s="5">
        <v>28</v>
      </c>
      <c r="U25" s="7">
        <v>500</v>
      </c>
      <c r="V25" s="7">
        <v>5910</v>
      </c>
      <c r="W25" s="7">
        <v>3228</v>
      </c>
      <c r="X25" s="7">
        <v>1717</v>
      </c>
      <c r="Y25" s="7">
        <v>11355</v>
      </c>
      <c r="Z25" s="58" t="s">
        <v>470</v>
      </c>
      <c r="AA25" s="58" t="s">
        <v>470</v>
      </c>
      <c r="AB25" s="7">
        <v>5269</v>
      </c>
      <c r="AC25" s="13">
        <v>5046</v>
      </c>
      <c r="AD25" s="7">
        <v>10315</v>
      </c>
      <c r="AE25" s="8">
        <v>62.138554216867469</v>
      </c>
      <c r="AF25" s="56" t="s">
        <v>470</v>
      </c>
      <c r="AG25" s="7">
        <v>1219</v>
      </c>
      <c r="AH25" s="7">
        <v>547</v>
      </c>
      <c r="AI25" s="7">
        <v>3503</v>
      </c>
      <c r="AJ25" s="56" t="s">
        <v>470</v>
      </c>
      <c r="AK25" s="7">
        <v>5269</v>
      </c>
      <c r="AL25" s="8">
        <v>31.740963855421686</v>
      </c>
      <c r="AM25" s="59" t="s">
        <v>470</v>
      </c>
      <c r="AN25" s="59" t="s">
        <v>470</v>
      </c>
      <c r="AO25" s="59" t="s">
        <v>470</v>
      </c>
      <c r="AP25" s="59" t="s">
        <v>470</v>
      </c>
      <c r="AQ25" s="55" t="s">
        <v>470</v>
      </c>
      <c r="AR25" s="5">
        <v>26</v>
      </c>
      <c r="AS25" s="5">
        <v>4000</v>
      </c>
      <c r="AT25" s="14" t="s">
        <v>461</v>
      </c>
      <c r="AU25" s="5">
        <v>15</v>
      </c>
      <c r="AV25" s="5">
        <v>762</v>
      </c>
      <c r="AW25" s="5">
        <v>3000</v>
      </c>
      <c r="AX25" s="5">
        <v>500</v>
      </c>
      <c r="AY25" s="20">
        <v>27</v>
      </c>
    </row>
    <row r="26" spans="1:51" s="18" customFormat="1" ht="17.100000000000001" customHeight="1" x14ac:dyDescent="0.3">
      <c r="A26" s="35" t="s">
        <v>362</v>
      </c>
      <c r="B26" s="36" t="s">
        <v>361</v>
      </c>
      <c r="C26" s="36" t="s">
        <v>232</v>
      </c>
      <c r="D26" s="36" t="s">
        <v>362</v>
      </c>
      <c r="E26" s="37" t="s">
        <v>363</v>
      </c>
      <c r="F26" s="37" t="s">
        <v>364</v>
      </c>
      <c r="G26" s="5">
        <v>123</v>
      </c>
      <c r="H26" s="5">
        <v>269</v>
      </c>
      <c r="I26" s="5">
        <v>110</v>
      </c>
      <c r="J26" s="12">
        <v>688</v>
      </c>
      <c r="K26" s="5">
        <v>1067</v>
      </c>
      <c r="L26" s="6">
        <v>8.6747967479674788</v>
      </c>
      <c r="M26" s="55" t="s">
        <v>470</v>
      </c>
      <c r="N26" s="5">
        <v>6</v>
      </c>
      <c r="O26" s="5">
        <v>562</v>
      </c>
      <c r="P26" s="5">
        <v>6238</v>
      </c>
      <c r="Q26" s="6">
        <v>50.715447154471548</v>
      </c>
      <c r="R26" s="5">
        <v>181</v>
      </c>
      <c r="S26" s="5">
        <v>371</v>
      </c>
      <c r="T26" s="5">
        <v>23</v>
      </c>
      <c r="U26" s="7">
        <v>4290</v>
      </c>
      <c r="V26" s="7">
        <v>7426</v>
      </c>
      <c r="W26" s="56" t="s">
        <v>470</v>
      </c>
      <c r="X26" s="56" t="s">
        <v>470</v>
      </c>
      <c r="Y26" s="7">
        <v>11716</v>
      </c>
      <c r="Z26" s="13">
        <v>4800</v>
      </c>
      <c r="AA26" s="13">
        <v>1200</v>
      </c>
      <c r="AB26" s="7">
        <v>5116</v>
      </c>
      <c r="AC26" s="13">
        <v>600</v>
      </c>
      <c r="AD26" s="7">
        <v>11716</v>
      </c>
      <c r="AE26" s="8">
        <v>95.252032520325201</v>
      </c>
      <c r="AF26" s="56" t="s">
        <v>470</v>
      </c>
      <c r="AG26" s="7">
        <v>2500</v>
      </c>
      <c r="AH26" s="7">
        <v>1426</v>
      </c>
      <c r="AI26" s="7">
        <v>290</v>
      </c>
      <c r="AJ26" s="7">
        <v>900</v>
      </c>
      <c r="AK26" s="7">
        <v>5116</v>
      </c>
      <c r="AL26" s="8">
        <v>41.59349593495935</v>
      </c>
      <c r="AM26" s="59" t="s">
        <v>470</v>
      </c>
      <c r="AN26" s="6">
        <v>0.25</v>
      </c>
      <c r="AO26" s="59" t="s">
        <v>470</v>
      </c>
      <c r="AP26" s="6">
        <v>0.25</v>
      </c>
      <c r="AQ26" s="5">
        <v>492</v>
      </c>
      <c r="AR26" s="5">
        <v>2</v>
      </c>
      <c r="AS26" s="5">
        <v>100</v>
      </c>
      <c r="AT26" s="14" t="s">
        <v>461</v>
      </c>
      <c r="AU26" s="5">
        <v>10</v>
      </c>
      <c r="AV26" s="5">
        <v>480</v>
      </c>
      <c r="AW26" s="5">
        <v>700</v>
      </c>
      <c r="AX26" s="5">
        <v>20</v>
      </c>
      <c r="AY26" s="20">
        <v>265</v>
      </c>
    </row>
    <row r="27" spans="1:51" s="18" customFormat="1" ht="17.100000000000001" customHeight="1" x14ac:dyDescent="0.3">
      <c r="A27" s="35" t="s">
        <v>146</v>
      </c>
      <c r="B27" s="36" t="s">
        <v>144</v>
      </c>
      <c r="C27" s="36" t="s">
        <v>145</v>
      </c>
      <c r="D27" s="36" t="s">
        <v>146</v>
      </c>
      <c r="E27" s="37" t="s">
        <v>147</v>
      </c>
      <c r="F27" s="37" t="s">
        <v>148</v>
      </c>
      <c r="G27" s="5">
        <v>290</v>
      </c>
      <c r="H27" s="5">
        <v>498</v>
      </c>
      <c r="I27" s="5">
        <v>928</v>
      </c>
      <c r="J27" s="12">
        <v>146</v>
      </c>
      <c r="K27" s="5">
        <v>1572</v>
      </c>
      <c r="L27" s="6">
        <v>5.4206896551724135</v>
      </c>
      <c r="M27" s="55" t="s">
        <v>470</v>
      </c>
      <c r="N27" s="55" t="s">
        <v>470</v>
      </c>
      <c r="O27" s="5">
        <v>224</v>
      </c>
      <c r="P27" s="5">
        <v>5422</v>
      </c>
      <c r="Q27" s="6">
        <v>18.69655172413793</v>
      </c>
      <c r="R27" s="5">
        <v>78</v>
      </c>
      <c r="S27" s="55" t="s">
        <v>470</v>
      </c>
      <c r="T27" s="5">
        <v>13</v>
      </c>
      <c r="U27" s="7">
        <v>5000</v>
      </c>
      <c r="V27" s="7">
        <v>8033</v>
      </c>
      <c r="W27" s="56" t="s">
        <v>470</v>
      </c>
      <c r="X27" s="56" t="s">
        <v>470</v>
      </c>
      <c r="Y27" s="7">
        <v>13033</v>
      </c>
      <c r="Z27" s="13">
        <v>7426</v>
      </c>
      <c r="AA27" s="58" t="s">
        <v>470</v>
      </c>
      <c r="AB27" s="7">
        <v>2908</v>
      </c>
      <c r="AC27" s="13">
        <v>2769</v>
      </c>
      <c r="AD27" s="7">
        <v>13103</v>
      </c>
      <c r="AE27" s="8">
        <v>45.182758620689654</v>
      </c>
      <c r="AF27" s="56" t="s">
        <v>470</v>
      </c>
      <c r="AG27" s="7">
        <v>1629</v>
      </c>
      <c r="AH27" s="7">
        <v>441</v>
      </c>
      <c r="AI27" s="7">
        <v>452</v>
      </c>
      <c r="AJ27" s="7">
        <v>386</v>
      </c>
      <c r="AK27" s="7">
        <v>2908</v>
      </c>
      <c r="AL27" s="8">
        <v>10.027586206896551</v>
      </c>
      <c r="AM27" s="59" t="s">
        <v>470</v>
      </c>
      <c r="AN27" s="6">
        <v>0.25</v>
      </c>
      <c r="AO27" s="6">
        <v>0.25</v>
      </c>
      <c r="AP27" s="6">
        <v>0.5</v>
      </c>
      <c r="AQ27" s="5">
        <v>580</v>
      </c>
      <c r="AR27" s="55" t="s">
        <v>470</v>
      </c>
      <c r="AS27" s="55" t="s">
        <v>470</v>
      </c>
      <c r="AT27" s="14" t="s">
        <v>460</v>
      </c>
      <c r="AU27" s="5">
        <v>10</v>
      </c>
      <c r="AV27" s="5">
        <v>480</v>
      </c>
      <c r="AW27" s="5">
        <v>2285</v>
      </c>
      <c r="AX27" s="5">
        <v>3</v>
      </c>
      <c r="AY27" s="20">
        <v>7</v>
      </c>
    </row>
    <row r="28" spans="1:51" s="18" customFormat="1" ht="17.100000000000001" customHeight="1" x14ac:dyDescent="0.3">
      <c r="A28" s="35" t="s">
        <v>150</v>
      </c>
      <c r="B28" s="36" t="s">
        <v>433</v>
      </c>
      <c r="C28" s="36" t="s">
        <v>149</v>
      </c>
      <c r="D28" s="36" t="s">
        <v>150</v>
      </c>
      <c r="E28" s="37" t="s">
        <v>151</v>
      </c>
      <c r="F28" s="37" t="s">
        <v>152</v>
      </c>
      <c r="G28" s="5">
        <v>82428</v>
      </c>
      <c r="H28" s="5">
        <v>482115</v>
      </c>
      <c r="I28" s="55" t="s">
        <v>470</v>
      </c>
      <c r="J28" s="12">
        <v>92449</v>
      </c>
      <c r="K28" s="5">
        <v>574564</v>
      </c>
      <c r="L28" s="6">
        <v>6.9704954627068476</v>
      </c>
      <c r="M28" s="5">
        <v>2887</v>
      </c>
      <c r="N28" s="5">
        <v>2530</v>
      </c>
      <c r="O28" s="5">
        <v>9375</v>
      </c>
      <c r="P28" s="5">
        <v>225096</v>
      </c>
      <c r="Q28" s="6">
        <v>2.730819624399476</v>
      </c>
      <c r="R28" s="5">
        <v>8542</v>
      </c>
      <c r="S28" s="5">
        <v>2580</v>
      </c>
      <c r="T28" s="5">
        <v>571</v>
      </c>
      <c r="U28" s="7">
        <v>2229572</v>
      </c>
      <c r="V28" s="7">
        <v>42525</v>
      </c>
      <c r="W28" s="7">
        <v>34991</v>
      </c>
      <c r="X28" s="7">
        <v>94979</v>
      </c>
      <c r="Y28" s="7">
        <v>2402067</v>
      </c>
      <c r="Z28" s="7">
        <v>1334735</v>
      </c>
      <c r="AA28" s="7">
        <v>365693</v>
      </c>
      <c r="AB28" s="7">
        <v>257596</v>
      </c>
      <c r="AC28" s="7">
        <v>229829</v>
      </c>
      <c r="AD28" s="7">
        <v>2187853</v>
      </c>
      <c r="AE28" s="8">
        <v>26.54</v>
      </c>
      <c r="AF28" s="7">
        <v>174897</v>
      </c>
      <c r="AG28" s="7">
        <v>125517</v>
      </c>
      <c r="AH28" s="7">
        <v>41043</v>
      </c>
      <c r="AI28" s="7">
        <v>32167</v>
      </c>
      <c r="AJ28" s="7">
        <v>58869</v>
      </c>
      <c r="AK28" s="7">
        <v>257596</v>
      </c>
      <c r="AL28" s="8">
        <v>3.1251031202989275</v>
      </c>
      <c r="AM28" s="6">
        <v>8.5</v>
      </c>
      <c r="AN28" s="6">
        <v>10.25</v>
      </c>
      <c r="AO28" s="6">
        <v>26.38</v>
      </c>
      <c r="AP28" s="6">
        <v>36.630000000000003</v>
      </c>
      <c r="AQ28" s="5">
        <v>2250.28665028665</v>
      </c>
      <c r="AR28" s="5">
        <v>89</v>
      </c>
      <c r="AS28" s="5">
        <v>1560</v>
      </c>
      <c r="AT28" s="14" t="s">
        <v>460</v>
      </c>
      <c r="AU28" s="5">
        <v>100</v>
      </c>
      <c r="AV28" s="5">
        <v>5209</v>
      </c>
      <c r="AW28" s="5">
        <v>244645</v>
      </c>
      <c r="AX28" s="5">
        <v>66697</v>
      </c>
      <c r="AY28" s="20">
        <v>757</v>
      </c>
    </row>
    <row r="29" spans="1:51" s="18" customFormat="1" ht="17.100000000000001" customHeight="1" x14ac:dyDescent="0.3">
      <c r="A29" s="35" t="s">
        <v>155</v>
      </c>
      <c r="B29" s="36" t="s">
        <v>153</v>
      </c>
      <c r="C29" s="36" t="s">
        <v>154</v>
      </c>
      <c r="D29" s="36" t="s">
        <v>155</v>
      </c>
      <c r="E29" s="37" t="s">
        <v>156</v>
      </c>
      <c r="F29" s="37" t="s">
        <v>157</v>
      </c>
      <c r="G29" s="5">
        <v>709</v>
      </c>
      <c r="H29" s="5">
        <v>1500</v>
      </c>
      <c r="I29" s="55" t="s">
        <v>470</v>
      </c>
      <c r="J29" s="12">
        <v>25</v>
      </c>
      <c r="K29" s="5">
        <v>1525</v>
      </c>
      <c r="L29" s="6">
        <v>2.1509167842031029</v>
      </c>
      <c r="M29" s="55" t="s">
        <v>470</v>
      </c>
      <c r="N29" s="5">
        <v>139</v>
      </c>
      <c r="O29" s="5">
        <v>65</v>
      </c>
      <c r="P29" s="5">
        <v>12365</v>
      </c>
      <c r="Q29" s="6">
        <v>17.440056417489423</v>
      </c>
      <c r="R29" s="55" t="s">
        <v>470</v>
      </c>
      <c r="S29" s="55" t="s">
        <v>470</v>
      </c>
      <c r="T29" s="55" t="s">
        <v>470</v>
      </c>
      <c r="U29" s="7">
        <v>715</v>
      </c>
      <c r="V29" s="7">
        <v>5243</v>
      </c>
      <c r="W29" s="7">
        <v>4290</v>
      </c>
      <c r="X29" s="56" t="s">
        <v>470</v>
      </c>
      <c r="Y29" s="7">
        <v>10248</v>
      </c>
      <c r="Z29" s="13">
        <v>4425</v>
      </c>
      <c r="AA29" s="13">
        <v>463</v>
      </c>
      <c r="AB29" s="7">
        <v>1058</v>
      </c>
      <c r="AC29" s="13">
        <v>12</v>
      </c>
      <c r="AD29" s="7">
        <v>5958</v>
      </c>
      <c r="AE29" s="8">
        <v>8.4033850493653031</v>
      </c>
      <c r="AF29" s="56" t="s">
        <v>470</v>
      </c>
      <c r="AG29" s="7">
        <v>1058</v>
      </c>
      <c r="AH29" s="56" t="s">
        <v>470</v>
      </c>
      <c r="AI29" s="56" t="s">
        <v>470</v>
      </c>
      <c r="AJ29" s="56" t="s">
        <v>470</v>
      </c>
      <c r="AK29" s="7">
        <v>1058</v>
      </c>
      <c r="AL29" s="8">
        <v>1.4922425952045133</v>
      </c>
      <c r="AM29" s="59" t="s">
        <v>470</v>
      </c>
      <c r="AN29" s="6">
        <v>0.25</v>
      </c>
      <c r="AO29" s="59" t="s">
        <v>470</v>
      </c>
      <c r="AP29" s="6">
        <v>0.25</v>
      </c>
      <c r="AQ29" s="5">
        <v>2836</v>
      </c>
      <c r="AR29" s="5">
        <v>11</v>
      </c>
      <c r="AS29" s="5">
        <v>396</v>
      </c>
      <c r="AT29" s="14" t="s">
        <v>462</v>
      </c>
      <c r="AU29" s="5">
        <v>10</v>
      </c>
      <c r="AV29" s="5">
        <v>480</v>
      </c>
      <c r="AW29" s="5">
        <v>1158</v>
      </c>
      <c r="AX29" s="5">
        <v>500</v>
      </c>
      <c r="AY29" s="57" t="s">
        <v>470</v>
      </c>
    </row>
    <row r="30" spans="1:51" s="18" customFormat="1" ht="17.100000000000001" customHeight="1" x14ac:dyDescent="0.3">
      <c r="A30" s="35" t="s">
        <v>160</v>
      </c>
      <c r="B30" s="36" t="s">
        <v>158</v>
      </c>
      <c r="C30" s="36" t="s">
        <v>159</v>
      </c>
      <c r="D30" s="36" t="s">
        <v>160</v>
      </c>
      <c r="E30" s="37" t="s">
        <v>161</v>
      </c>
      <c r="F30" s="37" t="s">
        <v>162</v>
      </c>
      <c r="G30" s="5">
        <v>511</v>
      </c>
      <c r="H30" s="5">
        <v>6299</v>
      </c>
      <c r="I30" s="5">
        <v>1924</v>
      </c>
      <c r="J30" s="12">
        <v>9175</v>
      </c>
      <c r="K30" s="5">
        <v>17398</v>
      </c>
      <c r="L30" s="6">
        <v>34.046966731898237</v>
      </c>
      <c r="M30" s="55" t="s">
        <v>470</v>
      </c>
      <c r="N30" s="5">
        <v>150</v>
      </c>
      <c r="O30" s="5">
        <v>245</v>
      </c>
      <c r="P30" s="5">
        <v>5000</v>
      </c>
      <c r="Q30" s="6">
        <v>9.7847358121330732</v>
      </c>
      <c r="R30" s="55" t="s">
        <v>470</v>
      </c>
      <c r="S30" s="5">
        <v>500</v>
      </c>
      <c r="T30" s="5">
        <v>50</v>
      </c>
      <c r="U30" s="56" t="s">
        <v>470</v>
      </c>
      <c r="V30" s="7">
        <v>8033</v>
      </c>
      <c r="W30" s="56" t="s">
        <v>470</v>
      </c>
      <c r="X30" s="7">
        <v>5000</v>
      </c>
      <c r="Y30" s="7">
        <v>13033</v>
      </c>
      <c r="Z30" s="13">
        <v>2000</v>
      </c>
      <c r="AA30" s="58" t="s">
        <v>470</v>
      </c>
      <c r="AB30" s="7">
        <v>4033</v>
      </c>
      <c r="AC30" s="13">
        <v>7000</v>
      </c>
      <c r="AD30" s="7">
        <v>13033</v>
      </c>
      <c r="AE30" s="8">
        <v>25.5</v>
      </c>
      <c r="AF30" s="56" t="s">
        <v>470</v>
      </c>
      <c r="AG30" s="7">
        <v>3000</v>
      </c>
      <c r="AH30" s="7">
        <v>1000</v>
      </c>
      <c r="AI30" s="56" t="s">
        <v>470</v>
      </c>
      <c r="AJ30" s="7">
        <v>33</v>
      </c>
      <c r="AK30" s="7">
        <v>4033</v>
      </c>
      <c r="AL30" s="8">
        <v>7.8923679060665366</v>
      </c>
      <c r="AM30" s="59" t="s">
        <v>470</v>
      </c>
      <c r="AN30" s="6">
        <v>0.63</v>
      </c>
      <c r="AO30" s="59" t="s">
        <v>470</v>
      </c>
      <c r="AP30" s="6">
        <v>0.63</v>
      </c>
      <c r="AQ30" s="5">
        <v>811.11111111111109</v>
      </c>
      <c r="AR30" s="5">
        <v>2</v>
      </c>
      <c r="AS30" s="5">
        <v>312</v>
      </c>
      <c r="AT30" s="14" t="s">
        <v>461</v>
      </c>
      <c r="AU30" s="5">
        <v>25</v>
      </c>
      <c r="AV30" s="5">
        <v>1524</v>
      </c>
      <c r="AW30" s="5">
        <v>11260</v>
      </c>
      <c r="AX30" s="5">
        <v>780</v>
      </c>
      <c r="AY30" s="20">
        <v>56</v>
      </c>
    </row>
    <row r="31" spans="1:51" s="18" customFormat="1" ht="17.100000000000001" customHeight="1" x14ac:dyDescent="0.3">
      <c r="A31" s="35" t="s">
        <v>165</v>
      </c>
      <c r="B31" s="36" t="s">
        <v>163</v>
      </c>
      <c r="C31" s="36" t="s">
        <v>164</v>
      </c>
      <c r="D31" s="36" t="s">
        <v>165</v>
      </c>
      <c r="E31" s="37" t="s">
        <v>166</v>
      </c>
      <c r="F31" s="37" t="s">
        <v>167</v>
      </c>
      <c r="G31" s="5">
        <v>301</v>
      </c>
      <c r="H31" s="5">
        <v>1462</v>
      </c>
      <c r="I31" s="5">
        <v>2714</v>
      </c>
      <c r="J31" s="12">
        <v>756</v>
      </c>
      <c r="K31" s="5">
        <v>4932</v>
      </c>
      <c r="L31" s="6">
        <v>16.385382059800666</v>
      </c>
      <c r="M31" s="55" t="s">
        <v>470</v>
      </c>
      <c r="N31" s="5">
        <v>363</v>
      </c>
      <c r="O31" s="5">
        <v>315</v>
      </c>
      <c r="P31" s="5">
        <v>5485</v>
      </c>
      <c r="Q31" s="6">
        <v>18.222591362126245</v>
      </c>
      <c r="R31" s="5">
        <v>55</v>
      </c>
      <c r="S31" s="5">
        <v>60</v>
      </c>
      <c r="T31" s="5">
        <v>43</v>
      </c>
      <c r="U31" s="7">
        <v>5744</v>
      </c>
      <c r="V31" s="7">
        <v>8033</v>
      </c>
      <c r="W31" s="56" t="s">
        <v>470</v>
      </c>
      <c r="X31" s="7">
        <v>3400</v>
      </c>
      <c r="Y31" s="7">
        <v>17177</v>
      </c>
      <c r="Z31" s="58" t="s">
        <v>470</v>
      </c>
      <c r="AA31" s="58" t="s">
        <v>470</v>
      </c>
      <c r="AB31" s="7">
        <v>3688</v>
      </c>
      <c r="AC31" s="13">
        <v>9449</v>
      </c>
      <c r="AD31" s="7">
        <v>13137</v>
      </c>
      <c r="AE31" s="8">
        <v>43.644518272425252</v>
      </c>
      <c r="AF31" s="56" t="s">
        <v>470</v>
      </c>
      <c r="AG31" s="7">
        <v>2975</v>
      </c>
      <c r="AH31" s="7">
        <v>546</v>
      </c>
      <c r="AI31" s="7">
        <v>167</v>
      </c>
      <c r="AJ31" s="56" t="s">
        <v>470</v>
      </c>
      <c r="AK31" s="7">
        <v>3688</v>
      </c>
      <c r="AL31" s="8">
        <v>12.252491694352159</v>
      </c>
      <c r="AM31" s="59" t="s">
        <v>470</v>
      </c>
      <c r="AN31" s="59" t="s">
        <v>470</v>
      </c>
      <c r="AO31" s="59" t="s">
        <v>470</v>
      </c>
      <c r="AP31" s="59" t="s">
        <v>470</v>
      </c>
      <c r="AQ31" s="55" t="s">
        <v>470</v>
      </c>
      <c r="AR31" s="5">
        <v>36</v>
      </c>
      <c r="AS31" s="5">
        <v>2400</v>
      </c>
      <c r="AT31" s="14" t="s">
        <v>461</v>
      </c>
      <c r="AU31" s="5">
        <v>12</v>
      </c>
      <c r="AV31" s="5">
        <v>750</v>
      </c>
      <c r="AW31" s="5">
        <v>2615</v>
      </c>
      <c r="AX31" s="5">
        <v>47</v>
      </c>
      <c r="AY31" s="20">
        <v>59</v>
      </c>
    </row>
    <row r="32" spans="1:51" s="18" customFormat="1" ht="17.100000000000001" customHeight="1" x14ac:dyDescent="0.3">
      <c r="A32" s="35" t="s">
        <v>170</v>
      </c>
      <c r="B32" s="36" t="s">
        <v>168</v>
      </c>
      <c r="C32" s="36" t="s">
        <v>169</v>
      </c>
      <c r="D32" s="36" t="s">
        <v>170</v>
      </c>
      <c r="E32" s="37" t="s">
        <v>171</v>
      </c>
      <c r="F32" s="37" t="s">
        <v>172</v>
      </c>
      <c r="G32" s="5">
        <v>2489</v>
      </c>
      <c r="H32" s="5">
        <v>18385</v>
      </c>
      <c r="I32" s="5">
        <v>13781</v>
      </c>
      <c r="J32" s="12">
        <v>15666</v>
      </c>
      <c r="K32" s="5">
        <v>47832</v>
      </c>
      <c r="L32" s="6">
        <v>19.217356368019285</v>
      </c>
      <c r="M32" s="5">
        <v>419</v>
      </c>
      <c r="N32" s="5">
        <v>1624</v>
      </c>
      <c r="O32" s="5">
        <v>1162</v>
      </c>
      <c r="P32" s="5">
        <v>15525</v>
      </c>
      <c r="Q32" s="6">
        <v>6.2374447569304943</v>
      </c>
      <c r="R32" s="5">
        <v>502</v>
      </c>
      <c r="S32" s="5">
        <v>717</v>
      </c>
      <c r="T32" s="5">
        <v>82</v>
      </c>
      <c r="U32" s="7">
        <v>147102</v>
      </c>
      <c r="V32" s="7">
        <v>8033</v>
      </c>
      <c r="W32" s="56" t="s">
        <v>470</v>
      </c>
      <c r="X32" s="7">
        <v>9499</v>
      </c>
      <c r="Y32" s="7">
        <v>164634</v>
      </c>
      <c r="Z32" s="7">
        <v>82304</v>
      </c>
      <c r="AA32" s="7">
        <v>31864</v>
      </c>
      <c r="AB32" s="7">
        <v>23947</v>
      </c>
      <c r="AC32" s="7">
        <v>23002</v>
      </c>
      <c r="AD32" s="7">
        <v>161117</v>
      </c>
      <c r="AE32" s="8">
        <v>64.731619124146249</v>
      </c>
      <c r="AF32" s="56" t="s">
        <v>470</v>
      </c>
      <c r="AG32" s="7">
        <v>14508</v>
      </c>
      <c r="AH32" s="7">
        <v>3345</v>
      </c>
      <c r="AI32" s="7">
        <v>4799</v>
      </c>
      <c r="AJ32" s="7">
        <v>1295</v>
      </c>
      <c r="AK32" s="7">
        <v>23947</v>
      </c>
      <c r="AL32" s="8">
        <v>9.6211329851345919</v>
      </c>
      <c r="AM32" s="59" t="s">
        <v>470</v>
      </c>
      <c r="AN32" s="6">
        <v>1.5</v>
      </c>
      <c r="AO32" s="6">
        <v>1</v>
      </c>
      <c r="AP32" s="6">
        <v>2.5</v>
      </c>
      <c r="AQ32" s="5">
        <v>995.6</v>
      </c>
      <c r="AR32" s="5">
        <v>117</v>
      </c>
      <c r="AS32" s="5">
        <v>1623</v>
      </c>
      <c r="AT32" s="14" t="s">
        <v>461</v>
      </c>
      <c r="AU32" s="5">
        <v>51</v>
      </c>
      <c r="AV32" s="5">
        <v>2626</v>
      </c>
      <c r="AW32" s="5">
        <v>46800</v>
      </c>
      <c r="AX32" s="5">
        <v>5000</v>
      </c>
      <c r="AY32" s="20">
        <v>143</v>
      </c>
    </row>
    <row r="33" spans="1:51" s="18" customFormat="1" ht="17.100000000000001" customHeight="1" x14ac:dyDescent="0.3">
      <c r="A33" s="35" t="s">
        <v>175</v>
      </c>
      <c r="B33" s="36" t="s">
        <v>173</v>
      </c>
      <c r="C33" s="36" t="s">
        <v>174</v>
      </c>
      <c r="D33" s="36" t="s">
        <v>175</v>
      </c>
      <c r="E33" s="37" t="s">
        <v>176</v>
      </c>
      <c r="F33" s="37" t="s">
        <v>177</v>
      </c>
      <c r="G33" s="5">
        <v>516</v>
      </c>
      <c r="H33" s="5">
        <v>4521</v>
      </c>
      <c r="I33" s="5">
        <v>11530</v>
      </c>
      <c r="J33" s="12">
        <v>2378</v>
      </c>
      <c r="K33" s="5">
        <v>18429</v>
      </c>
      <c r="L33" s="6">
        <v>35.715116279069768</v>
      </c>
      <c r="M33" s="5">
        <v>18</v>
      </c>
      <c r="N33" s="5">
        <v>587</v>
      </c>
      <c r="O33" s="5">
        <v>469</v>
      </c>
      <c r="P33" s="5">
        <v>17394</v>
      </c>
      <c r="Q33" s="6">
        <v>33.709302325581397</v>
      </c>
      <c r="R33" s="5">
        <v>530</v>
      </c>
      <c r="S33" s="5">
        <v>614</v>
      </c>
      <c r="T33" s="5">
        <v>57</v>
      </c>
      <c r="U33" s="7">
        <v>5135</v>
      </c>
      <c r="V33" s="7">
        <v>6516</v>
      </c>
      <c r="W33" s="56" t="s">
        <v>470</v>
      </c>
      <c r="X33" s="7">
        <v>9031</v>
      </c>
      <c r="Y33" s="7">
        <v>20682</v>
      </c>
      <c r="Z33" s="13">
        <v>10806</v>
      </c>
      <c r="AA33" s="13">
        <v>200</v>
      </c>
      <c r="AB33" s="7">
        <v>5773</v>
      </c>
      <c r="AC33" s="13">
        <v>2515</v>
      </c>
      <c r="AD33" s="7">
        <v>19294</v>
      </c>
      <c r="AE33" s="8">
        <v>37.391472868217058</v>
      </c>
      <c r="AF33" s="56" t="s">
        <v>470</v>
      </c>
      <c r="AG33" s="7">
        <v>4458</v>
      </c>
      <c r="AH33" s="7">
        <v>889</v>
      </c>
      <c r="AI33" s="7">
        <v>224</v>
      </c>
      <c r="AJ33" s="7">
        <v>202</v>
      </c>
      <c r="AK33" s="7">
        <v>5773</v>
      </c>
      <c r="AL33" s="8">
        <v>11.187984496124031</v>
      </c>
      <c r="AM33" s="59" t="s">
        <v>470</v>
      </c>
      <c r="AN33" s="6">
        <v>1.5</v>
      </c>
      <c r="AO33" s="59" t="s">
        <v>470</v>
      </c>
      <c r="AP33" s="6">
        <v>1.5</v>
      </c>
      <c r="AQ33" s="5">
        <v>344</v>
      </c>
      <c r="AR33" s="5">
        <v>9</v>
      </c>
      <c r="AS33" s="5">
        <v>760</v>
      </c>
      <c r="AT33" s="14" t="s">
        <v>462</v>
      </c>
      <c r="AU33" s="5">
        <v>53</v>
      </c>
      <c r="AV33" s="5">
        <v>2400</v>
      </c>
      <c r="AW33" s="5">
        <v>4597</v>
      </c>
      <c r="AX33" s="5">
        <v>450</v>
      </c>
      <c r="AY33" s="20">
        <v>41</v>
      </c>
    </row>
    <row r="34" spans="1:51" s="18" customFormat="1" ht="17.100000000000001" customHeight="1" x14ac:dyDescent="0.3">
      <c r="A34" s="35" t="s">
        <v>180</v>
      </c>
      <c r="B34" s="36" t="s">
        <v>178</v>
      </c>
      <c r="C34" s="36" t="s">
        <v>179</v>
      </c>
      <c r="D34" s="36" t="s">
        <v>180</v>
      </c>
      <c r="E34" s="37" t="s">
        <v>181</v>
      </c>
      <c r="F34" s="37" t="s">
        <v>182</v>
      </c>
      <c r="G34" s="5">
        <v>95</v>
      </c>
      <c r="H34" s="5">
        <v>4100</v>
      </c>
      <c r="I34" s="5">
        <v>4400</v>
      </c>
      <c r="J34" s="12">
        <v>2290</v>
      </c>
      <c r="K34" s="5">
        <v>10790</v>
      </c>
      <c r="L34" s="6">
        <v>113.57894736842105</v>
      </c>
      <c r="M34" s="55" t="s">
        <v>470</v>
      </c>
      <c r="N34" s="5">
        <v>5</v>
      </c>
      <c r="O34" s="5">
        <v>1200</v>
      </c>
      <c r="P34" s="5">
        <v>12080</v>
      </c>
      <c r="Q34" s="6">
        <v>127.15789473684211</v>
      </c>
      <c r="R34" s="5">
        <v>335</v>
      </c>
      <c r="S34" s="5">
        <v>42</v>
      </c>
      <c r="T34" s="5">
        <v>5</v>
      </c>
      <c r="U34" s="7">
        <v>2700</v>
      </c>
      <c r="V34" s="7">
        <v>7851</v>
      </c>
      <c r="W34" s="56" t="s">
        <v>470</v>
      </c>
      <c r="X34" s="7">
        <v>2000</v>
      </c>
      <c r="Y34" s="7">
        <v>12551</v>
      </c>
      <c r="Z34" s="13">
        <v>1400</v>
      </c>
      <c r="AA34" s="58" t="s">
        <v>470</v>
      </c>
      <c r="AB34" s="7">
        <v>7564</v>
      </c>
      <c r="AC34" s="13">
        <v>4587</v>
      </c>
      <c r="AD34" s="7">
        <v>13551</v>
      </c>
      <c r="AE34" s="8">
        <v>142.6421052631579</v>
      </c>
      <c r="AF34" s="56" t="s">
        <v>470</v>
      </c>
      <c r="AG34" s="7">
        <v>7359</v>
      </c>
      <c r="AH34" s="7">
        <v>49</v>
      </c>
      <c r="AI34" s="7">
        <v>156</v>
      </c>
      <c r="AJ34" s="56" t="s">
        <v>470</v>
      </c>
      <c r="AK34" s="7">
        <v>7564</v>
      </c>
      <c r="AL34" s="8">
        <v>79.621052631578948</v>
      </c>
      <c r="AM34" s="59" t="s">
        <v>470</v>
      </c>
      <c r="AN34" s="6">
        <v>0.7</v>
      </c>
      <c r="AO34" s="59" t="s">
        <v>470</v>
      </c>
      <c r="AP34" s="6">
        <v>0.7</v>
      </c>
      <c r="AQ34" s="5">
        <v>135.71428571428572</v>
      </c>
      <c r="AR34" s="5">
        <v>12</v>
      </c>
      <c r="AS34" s="5">
        <v>2200</v>
      </c>
      <c r="AT34" s="14" t="s">
        <v>461</v>
      </c>
      <c r="AU34" s="5">
        <v>28</v>
      </c>
      <c r="AV34" s="5">
        <v>1000</v>
      </c>
      <c r="AW34" s="5">
        <v>5300</v>
      </c>
      <c r="AX34" s="5">
        <v>1800</v>
      </c>
      <c r="AY34" s="20">
        <v>89</v>
      </c>
    </row>
    <row r="35" spans="1:51" s="18" customFormat="1" ht="17.100000000000001" customHeight="1" x14ac:dyDescent="0.3">
      <c r="A35" s="35" t="s">
        <v>371</v>
      </c>
      <c r="B35" s="36" t="s">
        <v>434</v>
      </c>
      <c r="C35" s="36" t="s">
        <v>370</v>
      </c>
      <c r="D35" s="36" t="s">
        <v>371</v>
      </c>
      <c r="E35" s="37" t="s">
        <v>372</v>
      </c>
      <c r="F35" s="37" t="s">
        <v>373</v>
      </c>
      <c r="G35" s="5">
        <v>277</v>
      </c>
      <c r="H35" s="5">
        <v>800</v>
      </c>
      <c r="I35" s="5">
        <v>1800</v>
      </c>
      <c r="J35" s="60" t="s">
        <v>470</v>
      </c>
      <c r="K35" s="5">
        <v>2600</v>
      </c>
      <c r="L35" s="6">
        <v>9.3862815884476536</v>
      </c>
      <c r="M35" s="55" t="s">
        <v>470</v>
      </c>
      <c r="N35" s="5">
        <v>12</v>
      </c>
      <c r="O35" s="5">
        <v>75</v>
      </c>
      <c r="P35" s="55" t="s">
        <v>470</v>
      </c>
      <c r="Q35" s="59" t="s">
        <v>470</v>
      </c>
      <c r="R35" s="5">
        <v>12</v>
      </c>
      <c r="S35" s="5">
        <v>25</v>
      </c>
      <c r="T35" s="5">
        <v>28</v>
      </c>
      <c r="U35" s="7">
        <v>3516</v>
      </c>
      <c r="V35" s="7">
        <v>7132</v>
      </c>
      <c r="W35" s="56" t="s">
        <v>470</v>
      </c>
      <c r="X35" s="56" t="s">
        <v>470</v>
      </c>
      <c r="Y35" s="7">
        <v>10648</v>
      </c>
      <c r="Z35" s="13">
        <v>3075</v>
      </c>
      <c r="AA35" s="13">
        <v>304</v>
      </c>
      <c r="AB35" s="7">
        <v>2807</v>
      </c>
      <c r="AC35" s="13">
        <v>4396</v>
      </c>
      <c r="AD35" s="7">
        <v>10582</v>
      </c>
      <c r="AE35" s="8">
        <v>38.202166064981952</v>
      </c>
      <c r="AF35" s="56" t="s">
        <v>470</v>
      </c>
      <c r="AG35" s="7">
        <v>2323</v>
      </c>
      <c r="AH35" s="7">
        <v>484</v>
      </c>
      <c r="AI35" s="56" t="s">
        <v>470</v>
      </c>
      <c r="AJ35" s="56" t="s">
        <v>470</v>
      </c>
      <c r="AK35" s="7">
        <v>2807</v>
      </c>
      <c r="AL35" s="8">
        <v>10.133574007220217</v>
      </c>
      <c r="AM35" s="59" t="s">
        <v>470</v>
      </c>
      <c r="AN35" s="6">
        <v>0.25</v>
      </c>
      <c r="AO35" s="59" t="s">
        <v>470</v>
      </c>
      <c r="AP35" s="6">
        <v>0.25</v>
      </c>
      <c r="AQ35" s="5">
        <v>1108</v>
      </c>
      <c r="AR35" s="55" t="s">
        <v>470</v>
      </c>
      <c r="AS35" s="55" t="s">
        <v>470</v>
      </c>
      <c r="AT35" s="14" t="s">
        <v>460</v>
      </c>
      <c r="AU35" s="5">
        <v>10</v>
      </c>
      <c r="AV35" s="5">
        <v>1920</v>
      </c>
      <c r="AW35" s="5">
        <v>11500</v>
      </c>
      <c r="AX35" s="5">
        <v>4500</v>
      </c>
      <c r="AY35" s="20">
        <v>15</v>
      </c>
    </row>
    <row r="36" spans="1:51" s="18" customFormat="1" ht="17.100000000000001" customHeight="1" x14ac:dyDescent="0.3">
      <c r="A36" s="35" t="s">
        <v>185</v>
      </c>
      <c r="B36" s="36" t="s">
        <v>183</v>
      </c>
      <c r="C36" s="36" t="s">
        <v>184</v>
      </c>
      <c r="D36" s="36" t="s">
        <v>185</v>
      </c>
      <c r="E36" s="37" t="s">
        <v>186</v>
      </c>
      <c r="F36" s="37" t="s">
        <v>187</v>
      </c>
      <c r="G36" s="5">
        <v>9873</v>
      </c>
      <c r="H36" s="5">
        <v>73365</v>
      </c>
      <c r="I36" s="55" t="s">
        <v>470</v>
      </c>
      <c r="J36" s="12">
        <v>6977</v>
      </c>
      <c r="K36" s="5">
        <v>80342</v>
      </c>
      <c r="L36" s="6">
        <v>8.1375468449306183</v>
      </c>
      <c r="M36" s="5">
        <v>352</v>
      </c>
      <c r="N36" s="5">
        <v>740</v>
      </c>
      <c r="O36" s="5">
        <v>1138</v>
      </c>
      <c r="P36" s="5">
        <v>27749</v>
      </c>
      <c r="Q36" s="6">
        <v>2.8105945507950976</v>
      </c>
      <c r="R36" s="5">
        <v>253</v>
      </c>
      <c r="S36" s="5">
        <v>539</v>
      </c>
      <c r="T36" s="5">
        <v>105</v>
      </c>
      <c r="U36" s="7">
        <v>191245</v>
      </c>
      <c r="V36" s="7">
        <v>8033</v>
      </c>
      <c r="W36" s="56" t="s">
        <v>470</v>
      </c>
      <c r="X36" s="56" t="s">
        <v>470</v>
      </c>
      <c r="Y36" s="7">
        <v>199278</v>
      </c>
      <c r="Z36" s="7">
        <v>107173</v>
      </c>
      <c r="AA36" s="7">
        <v>50503</v>
      </c>
      <c r="AB36" s="7">
        <v>17149</v>
      </c>
      <c r="AC36" s="7">
        <v>24453</v>
      </c>
      <c r="AD36" s="7">
        <v>199278</v>
      </c>
      <c r="AE36" s="8">
        <v>20.184138559708295</v>
      </c>
      <c r="AF36" s="56" t="s">
        <v>470</v>
      </c>
      <c r="AG36" s="7">
        <v>11916</v>
      </c>
      <c r="AH36" s="7">
        <v>4583</v>
      </c>
      <c r="AI36" s="7">
        <v>650</v>
      </c>
      <c r="AJ36" s="56" t="s">
        <v>470</v>
      </c>
      <c r="AK36" s="7">
        <v>17149</v>
      </c>
      <c r="AL36" s="8">
        <v>1.7369593841790743</v>
      </c>
      <c r="AM36" s="6">
        <v>1</v>
      </c>
      <c r="AN36" s="6">
        <v>1</v>
      </c>
      <c r="AO36" s="6">
        <v>3.5</v>
      </c>
      <c r="AP36" s="6">
        <v>4.5</v>
      </c>
      <c r="AQ36" s="5">
        <v>2194</v>
      </c>
      <c r="AR36" s="5">
        <v>19</v>
      </c>
      <c r="AS36" s="5">
        <v>507</v>
      </c>
      <c r="AT36" s="14" t="s">
        <v>460</v>
      </c>
      <c r="AU36" s="5">
        <v>52</v>
      </c>
      <c r="AV36" s="5">
        <v>2640</v>
      </c>
      <c r="AW36" s="5">
        <v>69816</v>
      </c>
      <c r="AX36" s="55" t="s">
        <v>470</v>
      </c>
      <c r="AY36" s="20">
        <v>63</v>
      </c>
    </row>
    <row r="37" spans="1:51" s="18" customFormat="1" ht="17.100000000000001" customHeight="1" x14ac:dyDescent="0.3">
      <c r="A37" s="35" t="s">
        <v>345</v>
      </c>
      <c r="B37" s="36" t="s">
        <v>343</v>
      </c>
      <c r="C37" s="36" t="s">
        <v>344</v>
      </c>
      <c r="D37" s="36" t="s">
        <v>345</v>
      </c>
      <c r="E37" s="37" t="s">
        <v>346</v>
      </c>
      <c r="F37" s="37" t="s">
        <v>347</v>
      </c>
      <c r="G37" s="5">
        <v>918</v>
      </c>
      <c r="H37" s="5">
        <v>4452</v>
      </c>
      <c r="I37" s="5">
        <v>7070</v>
      </c>
      <c r="J37" s="12">
        <v>1163</v>
      </c>
      <c r="K37" s="5">
        <v>12685</v>
      </c>
      <c r="L37" s="6">
        <v>13.818082788671024</v>
      </c>
      <c r="M37" s="55" t="s">
        <v>470</v>
      </c>
      <c r="N37" s="5">
        <v>248</v>
      </c>
      <c r="O37" s="5">
        <v>373</v>
      </c>
      <c r="P37" s="5">
        <v>14648</v>
      </c>
      <c r="Q37" s="6">
        <v>15.956427015250545</v>
      </c>
      <c r="R37" s="5">
        <v>94</v>
      </c>
      <c r="S37" s="5">
        <v>931</v>
      </c>
      <c r="T37" s="5">
        <v>45</v>
      </c>
      <c r="U37" s="7">
        <v>11000</v>
      </c>
      <c r="V37" s="7">
        <v>42836</v>
      </c>
      <c r="W37" s="7">
        <v>28704</v>
      </c>
      <c r="X37" s="56" t="s">
        <v>470</v>
      </c>
      <c r="Y37" s="7">
        <v>82540</v>
      </c>
      <c r="Z37" s="13">
        <v>30731</v>
      </c>
      <c r="AA37" s="13">
        <v>12185</v>
      </c>
      <c r="AB37" s="7">
        <v>10897</v>
      </c>
      <c r="AC37" s="13">
        <v>11144</v>
      </c>
      <c r="AD37" s="7">
        <v>64957</v>
      </c>
      <c r="AE37" s="8">
        <v>70.759259259259252</v>
      </c>
      <c r="AF37" s="56" t="s">
        <v>470</v>
      </c>
      <c r="AG37" s="7">
        <v>4297</v>
      </c>
      <c r="AH37" s="7">
        <v>1000</v>
      </c>
      <c r="AI37" s="7">
        <v>3350</v>
      </c>
      <c r="AJ37" s="7">
        <v>2250</v>
      </c>
      <c r="AK37" s="7">
        <v>10897</v>
      </c>
      <c r="AL37" s="8">
        <v>11.87037037037037</v>
      </c>
      <c r="AM37" s="59" t="s">
        <v>470</v>
      </c>
      <c r="AN37" s="6">
        <v>1</v>
      </c>
      <c r="AO37" s="6">
        <v>0.7</v>
      </c>
      <c r="AP37" s="6">
        <v>1.7</v>
      </c>
      <c r="AQ37" s="5">
        <v>540</v>
      </c>
      <c r="AR37" s="55" t="s">
        <v>470</v>
      </c>
      <c r="AS37" s="55" t="s">
        <v>470</v>
      </c>
      <c r="AT37" s="14" t="s">
        <v>460</v>
      </c>
      <c r="AU37" s="5">
        <v>56</v>
      </c>
      <c r="AV37" s="5">
        <v>2136</v>
      </c>
      <c r="AW37" s="5">
        <v>17542</v>
      </c>
      <c r="AX37" s="5">
        <v>256</v>
      </c>
      <c r="AY37" s="20">
        <v>36</v>
      </c>
    </row>
    <row r="38" spans="1:51" s="18" customFormat="1" ht="17.100000000000001" customHeight="1" x14ac:dyDescent="0.3">
      <c r="A38" s="35" t="s">
        <v>190</v>
      </c>
      <c r="B38" s="36" t="s">
        <v>188</v>
      </c>
      <c r="C38" s="36" t="s">
        <v>189</v>
      </c>
      <c r="D38" s="36" t="s">
        <v>190</v>
      </c>
      <c r="E38" s="37" t="s">
        <v>191</v>
      </c>
      <c r="F38" s="37" t="s">
        <v>192</v>
      </c>
      <c r="G38" s="5">
        <v>241</v>
      </c>
      <c r="H38" s="5">
        <v>684</v>
      </c>
      <c r="I38" s="5">
        <v>326</v>
      </c>
      <c r="J38" s="12">
        <v>253</v>
      </c>
      <c r="K38" s="5">
        <v>1263</v>
      </c>
      <c r="L38" s="6">
        <v>5.2406639004149378</v>
      </c>
      <c r="M38" s="55" t="s">
        <v>470</v>
      </c>
      <c r="N38" s="5">
        <v>3</v>
      </c>
      <c r="O38" s="55" t="s">
        <v>470</v>
      </c>
      <c r="P38" s="5">
        <v>4357</v>
      </c>
      <c r="Q38" s="6">
        <v>18.078838174273859</v>
      </c>
      <c r="R38" s="5">
        <v>16</v>
      </c>
      <c r="S38" s="5">
        <v>37</v>
      </c>
      <c r="T38" s="5">
        <v>10</v>
      </c>
      <c r="U38" s="56" t="s">
        <v>470</v>
      </c>
      <c r="V38" s="7">
        <v>9623</v>
      </c>
      <c r="W38" s="56" t="s">
        <v>470</v>
      </c>
      <c r="X38" s="7">
        <v>2143</v>
      </c>
      <c r="Y38" s="7">
        <v>11766</v>
      </c>
      <c r="Z38" s="13">
        <v>3125</v>
      </c>
      <c r="AA38" s="13">
        <v>600</v>
      </c>
      <c r="AB38" s="7">
        <v>1325</v>
      </c>
      <c r="AC38" s="13">
        <v>2977</v>
      </c>
      <c r="AD38" s="7">
        <v>8027</v>
      </c>
      <c r="AE38" s="8">
        <v>33.307053941908713</v>
      </c>
      <c r="AF38" s="56" t="s">
        <v>470</v>
      </c>
      <c r="AG38" s="7">
        <v>1055</v>
      </c>
      <c r="AH38" s="7">
        <v>238</v>
      </c>
      <c r="AI38" s="7">
        <v>32</v>
      </c>
      <c r="AJ38" s="56" t="s">
        <v>470</v>
      </c>
      <c r="AK38" s="7">
        <v>1325</v>
      </c>
      <c r="AL38" s="8">
        <v>5.4979253112033195</v>
      </c>
      <c r="AM38" s="59" t="s">
        <v>470</v>
      </c>
      <c r="AN38" s="6">
        <v>0.25</v>
      </c>
      <c r="AO38" s="59" t="s">
        <v>470</v>
      </c>
      <c r="AP38" s="6">
        <v>0.25</v>
      </c>
      <c r="AQ38" s="5">
        <v>964</v>
      </c>
      <c r="AR38" s="5">
        <v>3</v>
      </c>
      <c r="AS38" s="5">
        <v>208</v>
      </c>
      <c r="AT38" s="14" t="s">
        <v>461</v>
      </c>
      <c r="AU38" s="5">
        <v>10</v>
      </c>
      <c r="AV38" s="5">
        <v>520</v>
      </c>
      <c r="AW38" s="5">
        <v>1609</v>
      </c>
      <c r="AX38" s="5">
        <v>61</v>
      </c>
      <c r="AY38" s="20">
        <v>28</v>
      </c>
    </row>
    <row r="39" spans="1:51" s="18" customFormat="1" ht="17.100000000000001" customHeight="1" x14ac:dyDescent="0.3">
      <c r="A39" s="35" t="s">
        <v>195</v>
      </c>
      <c r="B39" s="36" t="s">
        <v>193</v>
      </c>
      <c r="C39" s="36" t="s">
        <v>194</v>
      </c>
      <c r="D39" s="36" t="s">
        <v>195</v>
      </c>
      <c r="E39" s="37" t="s">
        <v>196</v>
      </c>
      <c r="F39" s="37" t="s">
        <v>197</v>
      </c>
      <c r="G39" s="5">
        <v>111</v>
      </c>
      <c r="H39" s="5">
        <v>1900</v>
      </c>
      <c r="I39" s="5">
        <v>2000</v>
      </c>
      <c r="J39" s="12">
        <v>1450</v>
      </c>
      <c r="K39" s="5">
        <v>5350</v>
      </c>
      <c r="L39" s="6">
        <v>48.198198198198199</v>
      </c>
      <c r="M39" s="55" t="s">
        <v>470</v>
      </c>
      <c r="N39" s="5">
        <v>11</v>
      </c>
      <c r="O39" s="5">
        <v>900</v>
      </c>
      <c r="P39" s="5">
        <v>6000</v>
      </c>
      <c r="Q39" s="6">
        <v>54.054054054054056</v>
      </c>
      <c r="R39" s="5">
        <v>20</v>
      </c>
      <c r="S39" s="5">
        <v>115</v>
      </c>
      <c r="T39" s="5">
        <v>16</v>
      </c>
      <c r="U39" s="7">
        <v>5000</v>
      </c>
      <c r="V39" s="7">
        <v>8033</v>
      </c>
      <c r="W39" s="56" t="s">
        <v>470</v>
      </c>
      <c r="X39" s="7">
        <v>169</v>
      </c>
      <c r="Y39" s="7">
        <v>13202</v>
      </c>
      <c r="Z39" s="13">
        <v>7985</v>
      </c>
      <c r="AA39" s="58" t="s">
        <v>470</v>
      </c>
      <c r="AB39" s="7">
        <v>4800</v>
      </c>
      <c r="AC39" s="13">
        <v>350</v>
      </c>
      <c r="AD39" s="7">
        <v>13135</v>
      </c>
      <c r="AE39" s="8">
        <v>118.33333333333333</v>
      </c>
      <c r="AF39" s="56" t="s">
        <v>470</v>
      </c>
      <c r="AG39" s="7">
        <v>3300</v>
      </c>
      <c r="AH39" s="7">
        <v>800</v>
      </c>
      <c r="AI39" s="7">
        <v>700</v>
      </c>
      <c r="AJ39" s="56" t="s">
        <v>470</v>
      </c>
      <c r="AK39" s="7">
        <v>4800</v>
      </c>
      <c r="AL39" s="8">
        <v>43.243243243243242</v>
      </c>
      <c r="AM39" s="59" t="s">
        <v>470</v>
      </c>
      <c r="AN39" s="6">
        <v>0.38</v>
      </c>
      <c r="AO39" s="59" t="s">
        <v>470</v>
      </c>
      <c r="AP39" s="6">
        <v>0.38</v>
      </c>
      <c r="AQ39" s="5">
        <v>296</v>
      </c>
      <c r="AR39" s="55" t="s">
        <v>470</v>
      </c>
      <c r="AS39" s="55" t="s">
        <v>470</v>
      </c>
      <c r="AT39" s="14" t="s">
        <v>460</v>
      </c>
      <c r="AU39" s="5">
        <v>15</v>
      </c>
      <c r="AV39" s="5">
        <v>750</v>
      </c>
      <c r="AW39" s="5">
        <v>960</v>
      </c>
      <c r="AX39" s="5">
        <v>310</v>
      </c>
      <c r="AY39" s="20">
        <v>13</v>
      </c>
    </row>
    <row r="40" spans="1:51" s="18" customFormat="1" ht="17.100000000000001" customHeight="1" x14ac:dyDescent="0.3">
      <c r="A40" s="35" t="s">
        <v>200</v>
      </c>
      <c r="B40" s="36" t="s">
        <v>198</v>
      </c>
      <c r="C40" s="36" t="s">
        <v>199</v>
      </c>
      <c r="D40" s="36" t="s">
        <v>200</v>
      </c>
      <c r="E40" s="37" t="s">
        <v>201</v>
      </c>
      <c r="F40" s="37" t="s">
        <v>202</v>
      </c>
      <c r="G40" s="5">
        <v>29078</v>
      </c>
      <c r="H40" s="5">
        <v>135163</v>
      </c>
      <c r="I40" s="5">
        <v>149390</v>
      </c>
      <c r="J40" s="12">
        <v>59929</v>
      </c>
      <c r="K40" s="5">
        <v>344482</v>
      </c>
      <c r="L40" s="6">
        <v>11.846825778939404</v>
      </c>
      <c r="M40" s="5">
        <v>7391</v>
      </c>
      <c r="N40" s="5">
        <v>7898</v>
      </c>
      <c r="O40" s="55" t="s">
        <v>470</v>
      </c>
      <c r="P40" s="5">
        <v>131454</v>
      </c>
      <c r="Q40" s="6">
        <v>4.5207373271889404</v>
      </c>
      <c r="R40" s="5">
        <v>2400</v>
      </c>
      <c r="S40" s="5">
        <v>2400</v>
      </c>
      <c r="T40" s="5">
        <v>431</v>
      </c>
      <c r="U40" s="7">
        <v>1277580</v>
      </c>
      <c r="V40" s="7">
        <v>35800</v>
      </c>
      <c r="W40" s="56" t="s">
        <v>470</v>
      </c>
      <c r="X40" s="56" t="s">
        <v>470</v>
      </c>
      <c r="Y40" s="7">
        <v>1313380</v>
      </c>
      <c r="Z40" s="7">
        <v>498994</v>
      </c>
      <c r="AA40" s="7">
        <v>284565</v>
      </c>
      <c r="AB40" s="7">
        <v>108629</v>
      </c>
      <c r="AC40" s="7">
        <v>395652</v>
      </c>
      <c r="AD40" s="7">
        <v>1287840</v>
      </c>
      <c r="AE40" s="8">
        <v>44.29</v>
      </c>
      <c r="AF40" s="7">
        <v>25540</v>
      </c>
      <c r="AG40" s="7">
        <v>55129</v>
      </c>
      <c r="AH40" s="7">
        <v>31700</v>
      </c>
      <c r="AI40" s="7">
        <v>5600</v>
      </c>
      <c r="AJ40" s="7">
        <v>16200</v>
      </c>
      <c r="AK40" s="7">
        <v>108629</v>
      </c>
      <c r="AL40" s="8">
        <v>3.7357796272095745</v>
      </c>
      <c r="AM40" s="6">
        <v>2.81</v>
      </c>
      <c r="AN40" s="6">
        <v>5.16</v>
      </c>
      <c r="AO40" s="6">
        <v>13.25</v>
      </c>
      <c r="AP40" s="6">
        <v>18.41</v>
      </c>
      <c r="AQ40" s="5">
        <v>1579.4676806083651</v>
      </c>
      <c r="AR40" s="5">
        <v>101</v>
      </c>
      <c r="AS40" s="5">
        <v>2627</v>
      </c>
      <c r="AT40" s="14" t="s">
        <v>459</v>
      </c>
      <c r="AU40" s="5">
        <v>144</v>
      </c>
      <c r="AV40" s="5">
        <v>6790</v>
      </c>
      <c r="AW40" s="5">
        <v>399697</v>
      </c>
      <c r="AX40" s="5">
        <v>24252</v>
      </c>
      <c r="AY40" s="20">
        <v>350</v>
      </c>
    </row>
    <row r="41" spans="1:51" s="18" customFormat="1" ht="17.100000000000001" customHeight="1" x14ac:dyDescent="0.3">
      <c r="A41" s="35" t="s">
        <v>205</v>
      </c>
      <c r="B41" s="36" t="s">
        <v>203</v>
      </c>
      <c r="C41" s="36" t="s">
        <v>204</v>
      </c>
      <c r="D41" s="36" t="s">
        <v>205</v>
      </c>
      <c r="E41" s="37" t="s">
        <v>206</v>
      </c>
      <c r="F41" s="37" t="s">
        <v>207</v>
      </c>
      <c r="G41" s="5">
        <v>758</v>
      </c>
      <c r="H41" s="5">
        <v>966</v>
      </c>
      <c r="I41" s="5">
        <v>899</v>
      </c>
      <c r="J41" s="12">
        <v>331</v>
      </c>
      <c r="K41" s="5">
        <v>2196</v>
      </c>
      <c r="L41" s="6">
        <v>2.8970976253298155</v>
      </c>
      <c r="M41" s="55" t="s">
        <v>470</v>
      </c>
      <c r="N41" s="5">
        <v>479</v>
      </c>
      <c r="O41" s="5">
        <v>9036</v>
      </c>
      <c r="P41" s="5">
        <v>9022</v>
      </c>
      <c r="Q41" s="6">
        <v>11.902374670184697</v>
      </c>
      <c r="R41" s="5">
        <v>180</v>
      </c>
      <c r="S41" s="5">
        <v>53</v>
      </c>
      <c r="T41" s="5">
        <v>43</v>
      </c>
      <c r="U41" s="7">
        <v>4769</v>
      </c>
      <c r="V41" s="7">
        <v>8033</v>
      </c>
      <c r="W41" s="56" t="s">
        <v>470</v>
      </c>
      <c r="X41" s="7">
        <v>507</v>
      </c>
      <c r="Y41" s="7">
        <v>13309</v>
      </c>
      <c r="Z41" s="13">
        <v>4769</v>
      </c>
      <c r="AA41" s="58" t="s">
        <v>470</v>
      </c>
      <c r="AB41" s="7">
        <v>7604</v>
      </c>
      <c r="AC41" s="13">
        <v>936</v>
      </c>
      <c r="AD41" s="7">
        <v>13309</v>
      </c>
      <c r="AE41" s="8">
        <v>17.558047493403695</v>
      </c>
      <c r="AF41" s="56" t="s">
        <v>470</v>
      </c>
      <c r="AG41" s="7">
        <v>6354</v>
      </c>
      <c r="AH41" s="7">
        <v>1250</v>
      </c>
      <c r="AI41" s="56" t="s">
        <v>470</v>
      </c>
      <c r="AJ41" s="56" t="s">
        <v>470</v>
      </c>
      <c r="AK41" s="7">
        <v>7604</v>
      </c>
      <c r="AL41" s="8">
        <v>10.031662269129287</v>
      </c>
      <c r="AM41" s="59" t="s">
        <v>470</v>
      </c>
      <c r="AN41" s="6">
        <v>0.5</v>
      </c>
      <c r="AO41" s="59" t="s">
        <v>470</v>
      </c>
      <c r="AP41" s="6">
        <v>0.5</v>
      </c>
      <c r="AQ41" s="5">
        <v>1516</v>
      </c>
      <c r="AR41" s="5">
        <v>1</v>
      </c>
      <c r="AS41" s="5">
        <v>5</v>
      </c>
      <c r="AT41" s="14" t="s">
        <v>462</v>
      </c>
      <c r="AU41" s="5">
        <v>18</v>
      </c>
      <c r="AV41" s="5">
        <v>900</v>
      </c>
      <c r="AW41" s="5">
        <v>922</v>
      </c>
      <c r="AX41" s="5">
        <v>20</v>
      </c>
      <c r="AY41" s="20">
        <v>5</v>
      </c>
    </row>
    <row r="42" spans="1:51" s="18" customFormat="1" ht="17.100000000000001" customHeight="1" x14ac:dyDescent="0.3">
      <c r="A42" s="35" t="s">
        <v>210</v>
      </c>
      <c r="B42" s="36" t="s">
        <v>208</v>
      </c>
      <c r="C42" s="36" t="s">
        <v>209</v>
      </c>
      <c r="D42" s="36" t="s">
        <v>210</v>
      </c>
      <c r="E42" s="37" t="s">
        <v>211</v>
      </c>
      <c r="F42" s="37" t="s">
        <v>212</v>
      </c>
      <c r="G42" s="5">
        <v>1134</v>
      </c>
      <c r="H42" s="5">
        <v>3495</v>
      </c>
      <c r="I42" s="5">
        <v>6501</v>
      </c>
      <c r="J42" s="12">
        <v>139</v>
      </c>
      <c r="K42" s="5">
        <v>10135</v>
      </c>
      <c r="L42" s="6">
        <v>8.9373897707231045</v>
      </c>
      <c r="M42" s="55" t="s">
        <v>470</v>
      </c>
      <c r="N42" s="55" t="s">
        <v>470</v>
      </c>
      <c r="O42" s="55" t="s">
        <v>470</v>
      </c>
      <c r="P42" s="5">
        <v>11285</v>
      </c>
      <c r="Q42" s="6">
        <v>9.9514991181657848</v>
      </c>
      <c r="R42" s="5">
        <v>278</v>
      </c>
      <c r="S42" s="5">
        <v>150</v>
      </c>
      <c r="T42" s="55" t="s">
        <v>470</v>
      </c>
      <c r="U42" s="56" t="s">
        <v>470</v>
      </c>
      <c r="V42" s="7">
        <v>5000</v>
      </c>
      <c r="W42" s="56" t="s">
        <v>470</v>
      </c>
      <c r="X42" s="56" t="s">
        <v>470</v>
      </c>
      <c r="Y42" s="7">
        <v>5000</v>
      </c>
      <c r="Z42" s="13">
        <v>3510</v>
      </c>
      <c r="AA42" s="58" t="s">
        <v>470</v>
      </c>
      <c r="AB42" s="7">
        <v>1428</v>
      </c>
      <c r="AC42" s="13">
        <v>62</v>
      </c>
      <c r="AD42" s="7">
        <v>5000</v>
      </c>
      <c r="AE42" s="8">
        <v>4.4091710758377429</v>
      </c>
      <c r="AF42" s="56" t="s">
        <v>470</v>
      </c>
      <c r="AG42" s="7">
        <v>1415</v>
      </c>
      <c r="AH42" s="56" t="s">
        <v>470</v>
      </c>
      <c r="AI42" s="7">
        <v>13</v>
      </c>
      <c r="AJ42" s="56" t="s">
        <v>470</v>
      </c>
      <c r="AK42" s="7">
        <v>1428</v>
      </c>
      <c r="AL42" s="8">
        <v>1.2592592592592593</v>
      </c>
      <c r="AM42" s="59" t="s">
        <v>470</v>
      </c>
      <c r="AN42" s="6">
        <v>0.75</v>
      </c>
      <c r="AO42" s="59" t="s">
        <v>470</v>
      </c>
      <c r="AP42" s="6">
        <v>0.75</v>
      </c>
      <c r="AQ42" s="5">
        <v>1512</v>
      </c>
      <c r="AR42" s="5">
        <v>1</v>
      </c>
      <c r="AS42" s="5">
        <v>160</v>
      </c>
      <c r="AT42" s="14" t="s">
        <v>461</v>
      </c>
      <c r="AU42" s="5">
        <v>29</v>
      </c>
      <c r="AV42" s="5">
        <v>1600</v>
      </c>
      <c r="AW42" s="5">
        <v>6000</v>
      </c>
      <c r="AX42" s="5">
        <v>100</v>
      </c>
      <c r="AY42" s="57" t="s">
        <v>470</v>
      </c>
    </row>
    <row r="43" spans="1:51" s="18" customFormat="1" ht="17.100000000000001" customHeight="1" x14ac:dyDescent="0.3">
      <c r="A43" s="35" t="s">
        <v>215</v>
      </c>
      <c r="B43" s="36" t="s">
        <v>213</v>
      </c>
      <c r="C43" s="36" t="s">
        <v>214</v>
      </c>
      <c r="D43" s="36" t="s">
        <v>215</v>
      </c>
      <c r="E43" s="37" t="s">
        <v>216</v>
      </c>
      <c r="F43" s="37" t="s">
        <v>217</v>
      </c>
      <c r="G43" s="5">
        <v>13445</v>
      </c>
      <c r="H43" s="5">
        <v>52825</v>
      </c>
      <c r="I43" s="5">
        <v>34786</v>
      </c>
      <c r="J43" s="12">
        <v>8843</v>
      </c>
      <c r="K43" s="5">
        <v>96454</v>
      </c>
      <c r="L43" s="6">
        <v>7.1739680178505019</v>
      </c>
      <c r="M43" s="5">
        <v>898</v>
      </c>
      <c r="N43" s="5">
        <v>550</v>
      </c>
      <c r="O43" s="5">
        <v>2008</v>
      </c>
      <c r="P43" s="5">
        <v>59632</v>
      </c>
      <c r="Q43" s="6">
        <v>4.4352547415396062</v>
      </c>
      <c r="R43" s="5">
        <v>1352</v>
      </c>
      <c r="S43" s="5">
        <v>668</v>
      </c>
      <c r="T43" s="5">
        <v>352</v>
      </c>
      <c r="U43" s="7">
        <v>285261</v>
      </c>
      <c r="V43" s="7">
        <v>14325</v>
      </c>
      <c r="W43" s="56" t="s">
        <v>470</v>
      </c>
      <c r="X43" s="56" t="s">
        <v>470</v>
      </c>
      <c r="Y43" s="7">
        <v>299586</v>
      </c>
      <c r="Z43" s="7">
        <v>134560</v>
      </c>
      <c r="AA43" s="7">
        <v>29459</v>
      </c>
      <c r="AB43" s="7">
        <v>39430</v>
      </c>
      <c r="AC43" s="7">
        <v>96137</v>
      </c>
      <c r="AD43" s="7">
        <v>299586</v>
      </c>
      <c r="AE43" s="8">
        <v>22.282335440684268</v>
      </c>
      <c r="AF43" s="56" t="s">
        <v>470</v>
      </c>
      <c r="AG43" s="7">
        <v>33497</v>
      </c>
      <c r="AH43" s="7">
        <v>5636</v>
      </c>
      <c r="AI43" s="7">
        <v>297</v>
      </c>
      <c r="AJ43" s="56" t="s">
        <v>470</v>
      </c>
      <c r="AK43" s="7">
        <v>39430</v>
      </c>
      <c r="AL43" s="8">
        <v>2.9326887318705839</v>
      </c>
      <c r="AM43" s="59" t="s">
        <v>470</v>
      </c>
      <c r="AN43" s="6">
        <v>3</v>
      </c>
      <c r="AO43" s="6">
        <v>4</v>
      </c>
      <c r="AP43" s="6">
        <v>7</v>
      </c>
      <c r="AQ43" s="5">
        <v>1920.7142857142858</v>
      </c>
      <c r="AR43" s="5">
        <v>27</v>
      </c>
      <c r="AS43" s="5">
        <v>3340</v>
      </c>
      <c r="AT43" s="14" t="s">
        <v>460</v>
      </c>
      <c r="AU43" s="5">
        <v>63</v>
      </c>
      <c r="AV43" s="5">
        <v>3276</v>
      </c>
      <c r="AW43" s="5">
        <v>88772</v>
      </c>
      <c r="AX43" s="5">
        <v>25000</v>
      </c>
      <c r="AY43" s="20">
        <v>89</v>
      </c>
    </row>
    <row r="44" spans="1:51" s="18" customFormat="1" ht="17.100000000000001" customHeight="1" x14ac:dyDescent="0.3">
      <c r="A44" s="35" t="s">
        <v>322</v>
      </c>
      <c r="B44" s="36" t="s">
        <v>320</v>
      </c>
      <c r="C44" s="36" t="s">
        <v>321</v>
      </c>
      <c r="D44" s="36" t="s">
        <v>322</v>
      </c>
      <c r="E44" s="37" t="s">
        <v>323</v>
      </c>
      <c r="F44" s="37" t="s">
        <v>324</v>
      </c>
      <c r="G44" s="5">
        <v>494</v>
      </c>
      <c r="H44" s="5">
        <v>608</v>
      </c>
      <c r="I44" s="5">
        <v>421</v>
      </c>
      <c r="J44" s="12">
        <v>842</v>
      </c>
      <c r="K44" s="5">
        <v>1871</v>
      </c>
      <c r="L44" s="6">
        <v>3.7874493927125505</v>
      </c>
      <c r="M44" s="55" t="s">
        <v>470</v>
      </c>
      <c r="N44" s="5">
        <v>130</v>
      </c>
      <c r="O44" s="5">
        <v>140</v>
      </c>
      <c r="P44" s="5">
        <v>4211</v>
      </c>
      <c r="Q44" s="6">
        <v>8.5242914979757085</v>
      </c>
      <c r="R44" s="5">
        <v>177</v>
      </c>
      <c r="S44" s="5">
        <v>152</v>
      </c>
      <c r="T44" s="5">
        <v>11</v>
      </c>
      <c r="U44" s="7">
        <v>2425</v>
      </c>
      <c r="V44" s="7">
        <v>6820</v>
      </c>
      <c r="W44" s="56" t="s">
        <v>470</v>
      </c>
      <c r="X44" s="7">
        <v>1902</v>
      </c>
      <c r="Y44" s="7">
        <v>11147</v>
      </c>
      <c r="Z44" s="13">
        <v>1392</v>
      </c>
      <c r="AA44" s="13">
        <v>761</v>
      </c>
      <c r="AB44" s="7">
        <v>3350</v>
      </c>
      <c r="AC44" s="13">
        <v>4324</v>
      </c>
      <c r="AD44" s="7">
        <v>9827</v>
      </c>
      <c r="AE44" s="8">
        <v>19.892712550607289</v>
      </c>
      <c r="AF44" s="56" t="s">
        <v>470</v>
      </c>
      <c r="AG44" s="7">
        <v>2074</v>
      </c>
      <c r="AH44" s="7">
        <v>221</v>
      </c>
      <c r="AI44" s="7">
        <v>1055</v>
      </c>
      <c r="AJ44" s="56" t="s">
        <v>470</v>
      </c>
      <c r="AK44" s="7">
        <v>3350</v>
      </c>
      <c r="AL44" s="8">
        <v>6.7813765182186234</v>
      </c>
      <c r="AM44" s="59" t="s">
        <v>470</v>
      </c>
      <c r="AN44" s="59" t="s">
        <v>470</v>
      </c>
      <c r="AO44" s="6">
        <v>0.25</v>
      </c>
      <c r="AP44" s="6">
        <v>0.25</v>
      </c>
      <c r="AQ44" s="5">
        <v>1976</v>
      </c>
      <c r="AR44" s="5">
        <v>8</v>
      </c>
      <c r="AS44" s="5">
        <v>1175</v>
      </c>
      <c r="AT44" s="14" t="s">
        <v>461</v>
      </c>
      <c r="AU44" s="5">
        <v>18</v>
      </c>
      <c r="AV44" s="5">
        <v>1118</v>
      </c>
      <c r="AW44" s="5">
        <v>1521</v>
      </c>
      <c r="AX44" s="5">
        <v>15</v>
      </c>
      <c r="AY44" s="57" t="s">
        <v>470</v>
      </c>
    </row>
    <row r="45" spans="1:51" s="18" customFormat="1" ht="17.100000000000001" customHeight="1" x14ac:dyDescent="0.3">
      <c r="A45" s="35" t="s">
        <v>220</v>
      </c>
      <c r="B45" s="36" t="s">
        <v>218</v>
      </c>
      <c r="C45" s="36" t="s">
        <v>219</v>
      </c>
      <c r="D45" s="36" t="s">
        <v>220</v>
      </c>
      <c r="E45" s="37" t="s">
        <v>221</v>
      </c>
      <c r="F45" s="37" t="s">
        <v>222</v>
      </c>
      <c r="G45" s="5">
        <v>14923</v>
      </c>
      <c r="H45" s="5">
        <v>84493</v>
      </c>
      <c r="I45" s="5">
        <v>38987</v>
      </c>
      <c r="J45" s="12">
        <v>37696</v>
      </c>
      <c r="K45" s="5">
        <v>161176</v>
      </c>
      <c r="L45" s="6">
        <v>10.800509280975675</v>
      </c>
      <c r="M45" s="5">
        <v>627</v>
      </c>
      <c r="N45" s="5">
        <v>1395</v>
      </c>
      <c r="O45" s="5">
        <v>2850</v>
      </c>
      <c r="P45" s="5">
        <v>45133</v>
      </c>
      <c r="Q45" s="6">
        <v>3.0243918783086512</v>
      </c>
      <c r="R45" s="5">
        <v>1219</v>
      </c>
      <c r="S45" s="5">
        <v>1327</v>
      </c>
      <c r="T45" s="5">
        <v>188</v>
      </c>
      <c r="U45" s="7">
        <v>668843</v>
      </c>
      <c r="V45" s="7">
        <v>11533</v>
      </c>
      <c r="W45" s="56" t="s">
        <v>470</v>
      </c>
      <c r="X45" s="7">
        <v>13479</v>
      </c>
      <c r="Y45" s="7">
        <v>693855</v>
      </c>
      <c r="Z45" s="7">
        <v>359779</v>
      </c>
      <c r="AA45" s="7">
        <v>142048</v>
      </c>
      <c r="AB45" s="7">
        <v>79210</v>
      </c>
      <c r="AC45" s="7">
        <v>99526</v>
      </c>
      <c r="AD45" s="7">
        <v>680563</v>
      </c>
      <c r="AE45" s="8">
        <v>45.604972190578302</v>
      </c>
      <c r="AF45" s="7">
        <v>6000</v>
      </c>
      <c r="AG45" s="7">
        <v>58171</v>
      </c>
      <c r="AH45" s="7">
        <v>8573</v>
      </c>
      <c r="AI45" s="7">
        <v>8994</v>
      </c>
      <c r="AJ45" s="7">
        <v>3472</v>
      </c>
      <c r="AK45" s="7">
        <v>79210</v>
      </c>
      <c r="AL45" s="8">
        <v>5.3079139583193724</v>
      </c>
      <c r="AM45" s="6">
        <v>3</v>
      </c>
      <c r="AN45" s="6">
        <v>3.65</v>
      </c>
      <c r="AO45" s="6">
        <v>8</v>
      </c>
      <c r="AP45" s="6">
        <v>11.65</v>
      </c>
      <c r="AQ45" s="5">
        <v>1280.9442060085837</v>
      </c>
      <c r="AR45" s="5">
        <v>13</v>
      </c>
      <c r="AS45" s="5">
        <v>715</v>
      </c>
      <c r="AT45" s="14" t="s">
        <v>460</v>
      </c>
      <c r="AU45" s="5">
        <v>58</v>
      </c>
      <c r="AV45" s="5">
        <v>3016</v>
      </c>
      <c r="AW45" s="5">
        <v>186264</v>
      </c>
      <c r="AX45" s="5">
        <v>11192</v>
      </c>
      <c r="AY45" s="20">
        <v>366</v>
      </c>
    </row>
    <row r="46" spans="1:51" s="18" customFormat="1" ht="17.100000000000001" customHeight="1" x14ac:dyDescent="0.3">
      <c r="A46" s="35" t="s">
        <v>224</v>
      </c>
      <c r="B46" s="36" t="s">
        <v>435</v>
      </c>
      <c r="C46" s="36" t="s">
        <v>223</v>
      </c>
      <c r="D46" s="36" t="s">
        <v>224</v>
      </c>
      <c r="E46" s="37" t="s">
        <v>99</v>
      </c>
      <c r="F46" s="37" t="s">
        <v>225</v>
      </c>
      <c r="G46" s="5">
        <v>15575</v>
      </c>
      <c r="H46" s="5">
        <v>39280</v>
      </c>
      <c r="I46" s="5">
        <v>27291</v>
      </c>
      <c r="J46" s="12">
        <v>18188</v>
      </c>
      <c r="K46" s="5">
        <v>84759</v>
      </c>
      <c r="L46" s="6">
        <v>5.4419903691813802</v>
      </c>
      <c r="M46" s="5">
        <v>247</v>
      </c>
      <c r="N46" s="5">
        <v>384</v>
      </c>
      <c r="O46" s="5">
        <v>3383</v>
      </c>
      <c r="P46" s="5">
        <v>51487</v>
      </c>
      <c r="Q46" s="6">
        <v>3.3057463884430178</v>
      </c>
      <c r="R46" s="5">
        <v>4416</v>
      </c>
      <c r="S46" s="5">
        <v>795</v>
      </c>
      <c r="T46" s="5">
        <v>274</v>
      </c>
      <c r="U46" s="7">
        <v>491630</v>
      </c>
      <c r="V46" s="7">
        <v>8033</v>
      </c>
      <c r="W46" s="56" t="s">
        <v>470</v>
      </c>
      <c r="X46" s="56" t="s">
        <v>470</v>
      </c>
      <c r="Y46" s="7">
        <v>499663</v>
      </c>
      <c r="Z46" s="7">
        <v>273280</v>
      </c>
      <c r="AA46" s="7">
        <v>111400</v>
      </c>
      <c r="AB46" s="7">
        <v>49447</v>
      </c>
      <c r="AC46" s="7">
        <v>65536</v>
      </c>
      <c r="AD46" s="7">
        <v>499663</v>
      </c>
      <c r="AE46" s="8">
        <v>32.081091492776885</v>
      </c>
      <c r="AF46" s="56" t="s">
        <v>470</v>
      </c>
      <c r="AG46" s="7">
        <v>41647</v>
      </c>
      <c r="AH46" s="7">
        <v>7300</v>
      </c>
      <c r="AI46" s="7">
        <v>500</v>
      </c>
      <c r="AJ46" s="56" t="s">
        <v>470</v>
      </c>
      <c r="AK46" s="7">
        <v>49447</v>
      </c>
      <c r="AL46" s="8">
        <v>3.1747672552166932</v>
      </c>
      <c r="AM46" s="6">
        <v>1</v>
      </c>
      <c r="AN46" s="6">
        <v>1</v>
      </c>
      <c r="AO46" s="6">
        <v>6.73</v>
      </c>
      <c r="AP46" s="6">
        <v>7.73</v>
      </c>
      <c r="AQ46" s="5">
        <v>2014.8771021992236</v>
      </c>
      <c r="AR46" s="5">
        <v>18</v>
      </c>
      <c r="AS46" s="5">
        <v>936</v>
      </c>
      <c r="AT46" s="14" t="s">
        <v>460</v>
      </c>
      <c r="AU46" s="5">
        <v>66</v>
      </c>
      <c r="AV46" s="5">
        <v>3318</v>
      </c>
      <c r="AW46" s="5">
        <v>142587</v>
      </c>
      <c r="AX46" s="5">
        <v>3800</v>
      </c>
      <c r="AY46" s="20">
        <v>103</v>
      </c>
    </row>
    <row r="47" spans="1:51" s="18" customFormat="1" ht="17.100000000000001" customHeight="1" x14ac:dyDescent="0.3">
      <c r="A47" s="35" t="s">
        <v>228</v>
      </c>
      <c r="B47" s="36" t="s">
        <v>226</v>
      </c>
      <c r="C47" s="36" t="s">
        <v>227</v>
      </c>
      <c r="D47" s="36" t="s">
        <v>228</v>
      </c>
      <c r="E47" s="37" t="s">
        <v>229</v>
      </c>
      <c r="F47" s="37" t="s">
        <v>230</v>
      </c>
      <c r="G47" s="5">
        <v>3004</v>
      </c>
      <c r="H47" s="5">
        <v>9013</v>
      </c>
      <c r="I47" s="5">
        <v>270</v>
      </c>
      <c r="J47" s="12">
        <v>8907</v>
      </c>
      <c r="K47" s="5">
        <v>18190</v>
      </c>
      <c r="L47" s="6">
        <v>6.0552596537949404</v>
      </c>
      <c r="M47" s="55" t="s">
        <v>470</v>
      </c>
      <c r="N47" s="5">
        <v>434</v>
      </c>
      <c r="O47" s="5">
        <v>2614</v>
      </c>
      <c r="P47" s="5">
        <v>15665</v>
      </c>
      <c r="Q47" s="6">
        <v>5.2147137150466047</v>
      </c>
      <c r="R47" s="5">
        <v>415</v>
      </c>
      <c r="S47" s="5">
        <v>830</v>
      </c>
      <c r="T47" s="5">
        <v>115</v>
      </c>
      <c r="U47" s="7">
        <v>110565</v>
      </c>
      <c r="V47" s="7">
        <v>16065</v>
      </c>
      <c r="W47" s="7">
        <v>4002</v>
      </c>
      <c r="X47" s="56" t="s">
        <v>470</v>
      </c>
      <c r="Y47" s="7">
        <v>130632</v>
      </c>
      <c r="Z47" s="7">
        <v>57447</v>
      </c>
      <c r="AA47" s="7">
        <v>11755</v>
      </c>
      <c r="AB47" s="7">
        <v>41451</v>
      </c>
      <c r="AC47" s="7">
        <v>19979</v>
      </c>
      <c r="AD47" s="7">
        <v>130632</v>
      </c>
      <c r="AE47" s="8">
        <v>43.486018641810922</v>
      </c>
      <c r="AF47" s="56" t="s">
        <v>470</v>
      </c>
      <c r="AG47" s="7">
        <v>32240</v>
      </c>
      <c r="AH47" s="7">
        <v>1615</v>
      </c>
      <c r="AI47" s="7">
        <v>5247</v>
      </c>
      <c r="AJ47" s="7">
        <v>2349</v>
      </c>
      <c r="AK47" s="7">
        <v>41451</v>
      </c>
      <c r="AL47" s="8">
        <v>13.798601864181093</v>
      </c>
      <c r="AM47" s="59" t="s">
        <v>470</v>
      </c>
      <c r="AN47" s="6">
        <v>1</v>
      </c>
      <c r="AO47" s="6">
        <v>3</v>
      </c>
      <c r="AP47" s="6">
        <v>4</v>
      </c>
      <c r="AQ47" s="5">
        <v>751</v>
      </c>
      <c r="AR47" s="55" t="s">
        <v>470</v>
      </c>
      <c r="AS47" s="55" t="s">
        <v>470</v>
      </c>
      <c r="AT47" s="14" t="s">
        <v>459</v>
      </c>
      <c r="AU47" s="5">
        <v>56</v>
      </c>
      <c r="AV47" s="5">
        <v>2620</v>
      </c>
      <c r="AW47" s="5">
        <v>11000</v>
      </c>
      <c r="AX47" s="5">
        <v>2268</v>
      </c>
      <c r="AY47" s="20">
        <v>65</v>
      </c>
    </row>
    <row r="48" spans="1:51" s="18" customFormat="1" ht="17.100000000000001" customHeight="1" x14ac:dyDescent="0.3">
      <c r="A48" s="35" t="s">
        <v>327</v>
      </c>
      <c r="B48" s="36" t="s">
        <v>325</v>
      </c>
      <c r="C48" s="36" t="s">
        <v>326</v>
      </c>
      <c r="D48" s="36" t="s">
        <v>327</v>
      </c>
      <c r="E48" s="37" t="s">
        <v>328</v>
      </c>
      <c r="F48" s="37" t="s">
        <v>329</v>
      </c>
      <c r="G48" s="5">
        <v>281</v>
      </c>
      <c r="H48" s="5">
        <v>10</v>
      </c>
      <c r="I48" s="55" t="s">
        <v>470</v>
      </c>
      <c r="J48" s="12">
        <v>39</v>
      </c>
      <c r="K48" s="5">
        <v>49</v>
      </c>
      <c r="L48" s="6">
        <v>0.17437722419928825</v>
      </c>
      <c r="M48" s="55" t="s">
        <v>470</v>
      </c>
      <c r="N48" s="55" t="s">
        <v>470</v>
      </c>
      <c r="O48" s="55" t="s">
        <v>470</v>
      </c>
      <c r="P48" s="5">
        <v>6300</v>
      </c>
      <c r="Q48" s="6">
        <v>22.419928825622776</v>
      </c>
      <c r="R48" s="5">
        <v>66</v>
      </c>
      <c r="S48" s="5">
        <v>92</v>
      </c>
      <c r="T48" s="5">
        <v>16</v>
      </c>
      <c r="U48" s="7">
        <v>5000</v>
      </c>
      <c r="V48" s="7">
        <v>8033</v>
      </c>
      <c r="W48" s="56" t="s">
        <v>470</v>
      </c>
      <c r="X48" s="56" t="s">
        <v>470</v>
      </c>
      <c r="Y48" s="7">
        <v>13033</v>
      </c>
      <c r="Z48" s="13">
        <v>8000</v>
      </c>
      <c r="AA48" s="13">
        <v>300</v>
      </c>
      <c r="AB48" s="7">
        <v>2030</v>
      </c>
      <c r="AC48" s="13">
        <v>2503</v>
      </c>
      <c r="AD48" s="7">
        <v>12833</v>
      </c>
      <c r="AE48" s="8">
        <v>45.669039145907476</v>
      </c>
      <c r="AF48" s="56" t="s">
        <v>470</v>
      </c>
      <c r="AG48" s="7">
        <v>1100</v>
      </c>
      <c r="AH48" s="7">
        <v>500</v>
      </c>
      <c r="AI48" s="7">
        <v>130</v>
      </c>
      <c r="AJ48" s="7">
        <v>300</v>
      </c>
      <c r="AK48" s="7">
        <v>2030</v>
      </c>
      <c r="AL48" s="8">
        <v>7.2241992882562274</v>
      </c>
      <c r="AM48" s="59" t="s">
        <v>470</v>
      </c>
      <c r="AN48" s="6">
        <v>0.25</v>
      </c>
      <c r="AO48" s="6">
        <v>0.25</v>
      </c>
      <c r="AP48" s="6">
        <v>0.5</v>
      </c>
      <c r="AQ48" s="5">
        <v>562</v>
      </c>
      <c r="AR48" s="55" t="s">
        <v>470</v>
      </c>
      <c r="AS48" s="55" t="s">
        <v>470</v>
      </c>
      <c r="AT48" s="14" t="s">
        <v>461</v>
      </c>
      <c r="AU48" s="5">
        <v>17</v>
      </c>
      <c r="AV48" s="5">
        <v>816</v>
      </c>
      <c r="AW48" s="5">
        <v>4000</v>
      </c>
      <c r="AX48" s="55" t="s">
        <v>470</v>
      </c>
      <c r="AY48" s="20">
        <v>1</v>
      </c>
    </row>
    <row r="49" spans="1:51" s="18" customFormat="1" ht="17.100000000000001" customHeight="1" x14ac:dyDescent="0.3">
      <c r="A49" s="35" t="s">
        <v>233</v>
      </c>
      <c r="B49" s="36" t="s">
        <v>231</v>
      </c>
      <c r="C49" s="36" t="s">
        <v>232</v>
      </c>
      <c r="D49" s="36" t="s">
        <v>233</v>
      </c>
      <c r="E49" s="37" t="s">
        <v>234</v>
      </c>
      <c r="F49" s="37" t="s">
        <v>235</v>
      </c>
      <c r="G49" s="5">
        <v>129</v>
      </c>
      <c r="H49" s="5">
        <v>173</v>
      </c>
      <c r="I49" s="5">
        <v>150</v>
      </c>
      <c r="J49" s="12">
        <v>1387</v>
      </c>
      <c r="K49" s="5">
        <v>1710</v>
      </c>
      <c r="L49" s="6">
        <v>13.255813953488373</v>
      </c>
      <c r="M49" s="55" t="s">
        <v>470</v>
      </c>
      <c r="N49" s="5">
        <v>2</v>
      </c>
      <c r="O49" s="5">
        <v>36</v>
      </c>
      <c r="P49" s="5">
        <v>2863</v>
      </c>
      <c r="Q49" s="6">
        <v>22.193798449612402</v>
      </c>
      <c r="R49" s="55" t="s">
        <v>470</v>
      </c>
      <c r="S49" s="5">
        <v>108</v>
      </c>
      <c r="T49" s="5">
        <v>27</v>
      </c>
      <c r="U49" s="7">
        <v>5497</v>
      </c>
      <c r="V49" s="7">
        <v>8033</v>
      </c>
      <c r="W49" s="56" t="s">
        <v>470</v>
      </c>
      <c r="X49" s="56" t="s">
        <v>470</v>
      </c>
      <c r="Y49" s="7">
        <v>13530</v>
      </c>
      <c r="Z49" s="13">
        <v>7075</v>
      </c>
      <c r="AA49" s="13">
        <v>549</v>
      </c>
      <c r="AB49" s="7">
        <v>2149</v>
      </c>
      <c r="AC49" s="13">
        <v>3757</v>
      </c>
      <c r="AD49" s="7">
        <v>13530</v>
      </c>
      <c r="AE49" s="8">
        <v>104.88372093023256</v>
      </c>
      <c r="AF49" s="56" t="s">
        <v>470</v>
      </c>
      <c r="AG49" s="7">
        <v>454</v>
      </c>
      <c r="AH49" s="7">
        <v>1424</v>
      </c>
      <c r="AI49" s="7">
        <v>271</v>
      </c>
      <c r="AJ49" s="56" t="s">
        <v>470</v>
      </c>
      <c r="AK49" s="7">
        <v>2149</v>
      </c>
      <c r="AL49" s="8">
        <v>16.65891472868217</v>
      </c>
      <c r="AM49" s="59" t="s">
        <v>470</v>
      </c>
      <c r="AN49" s="6">
        <v>0.38</v>
      </c>
      <c r="AO49" s="59" t="s">
        <v>470</v>
      </c>
      <c r="AP49" s="6">
        <v>0.38</v>
      </c>
      <c r="AQ49" s="5">
        <v>339.4736842105263</v>
      </c>
      <c r="AR49" s="55" t="s">
        <v>470</v>
      </c>
      <c r="AS49" s="55" t="s">
        <v>470</v>
      </c>
      <c r="AT49" s="14" t="s">
        <v>461</v>
      </c>
      <c r="AU49" s="5">
        <v>15</v>
      </c>
      <c r="AV49" s="5">
        <v>810</v>
      </c>
      <c r="AW49" s="5">
        <v>1222</v>
      </c>
      <c r="AX49" s="5">
        <v>490</v>
      </c>
      <c r="AY49" s="20">
        <v>14</v>
      </c>
    </row>
    <row r="50" spans="1:51" s="18" customFormat="1" ht="17.100000000000001" customHeight="1" x14ac:dyDescent="0.3">
      <c r="A50" s="35" t="s">
        <v>438</v>
      </c>
      <c r="B50" s="36" t="s">
        <v>437</v>
      </c>
      <c r="C50" s="36" t="s">
        <v>0</v>
      </c>
      <c r="D50" s="36" t="s">
        <v>438</v>
      </c>
      <c r="E50" s="37" t="s">
        <v>1</v>
      </c>
      <c r="F50" s="37" t="s">
        <v>2</v>
      </c>
      <c r="G50" s="5">
        <v>518</v>
      </c>
      <c r="H50" s="5">
        <v>1096</v>
      </c>
      <c r="I50" s="5">
        <v>1416</v>
      </c>
      <c r="J50" s="12">
        <v>330</v>
      </c>
      <c r="K50" s="5">
        <v>2842</v>
      </c>
      <c r="L50" s="6">
        <v>5.4864864864864868</v>
      </c>
      <c r="M50" s="55" t="s">
        <v>470</v>
      </c>
      <c r="N50" s="5">
        <v>106</v>
      </c>
      <c r="O50" s="5">
        <v>390</v>
      </c>
      <c r="P50" s="5">
        <v>8426</v>
      </c>
      <c r="Q50" s="6">
        <v>16.266409266409266</v>
      </c>
      <c r="R50" s="5">
        <v>42</v>
      </c>
      <c r="S50" s="5">
        <v>36</v>
      </c>
      <c r="T50" s="5">
        <v>33</v>
      </c>
      <c r="U50" s="56" t="s">
        <v>470</v>
      </c>
      <c r="V50" s="7">
        <v>8033</v>
      </c>
      <c r="W50" s="56" t="s">
        <v>470</v>
      </c>
      <c r="X50" s="7">
        <v>11928</v>
      </c>
      <c r="Y50" s="7">
        <v>19961</v>
      </c>
      <c r="Z50" s="13">
        <v>7028</v>
      </c>
      <c r="AA50" s="58" t="s">
        <v>470</v>
      </c>
      <c r="AB50" s="7">
        <v>5236</v>
      </c>
      <c r="AC50" s="13">
        <v>6321</v>
      </c>
      <c r="AD50" s="7">
        <v>18585</v>
      </c>
      <c r="AE50" s="8">
        <v>35.878378378378379</v>
      </c>
      <c r="AF50" s="56" t="s">
        <v>470</v>
      </c>
      <c r="AG50" s="7">
        <v>3039</v>
      </c>
      <c r="AH50" s="7">
        <v>1306</v>
      </c>
      <c r="AI50" s="7">
        <v>441</v>
      </c>
      <c r="AJ50" s="7">
        <v>450</v>
      </c>
      <c r="AK50" s="7">
        <v>5236</v>
      </c>
      <c r="AL50" s="8">
        <v>10.108108108108109</v>
      </c>
      <c r="AM50" s="59" t="s">
        <v>470</v>
      </c>
      <c r="AN50" s="6">
        <v>0.31</v>
      </c>
      <c r="AO50" s="6">
        <v>0.25</v>
      </c>
      <c r="AP50" s="6">
        <v>0.56000000000000005</v>
      </c>
      <c r="AQ50" s="5">
        <v>924.99999999999989</v>
      </c>
      <c r="AR50" s="5">
        <v>47</v>
      </c>
      <c r="AS50" s="5">
        <v>664</v>
      </c>
      <c r="AT50" s="14" t="s">
        <v>461</v>
      </c>
      <c r="AU50" s="5">
        <v>11</v>
      </c>
      <c r="AV50" s="5">
        <v>650</v>
      </c>
      <c r="AW50" s="5">
        <v>2912</v>
      </c>
      <c r="AX50" s="5">
        <v>25</v>
      </c>
      <c r="AY50" s="20">
        <v>78</v>
      </c>
    </row>
    <row r="51" spans="1:51" s="18" customFormat="1" ht="17.100000000000001" customHeight="1" x14ac:dyDescent="0.3">
      <c r="A51" s="35" t="s">
        <v>350</v>
      </c>
      <c r="B51" s="36" t="s">
        <v>348</v>
      </c>
      <c r="C51" s="36" t="s">
        <v>349</v>
      </c>
      <c r="D51" s="36" t="s">
        <v>350</v>
      </c>
      <c r="E51" s="37" t="s">
        <v>351</v>
      </c>
      <c r="F51" s="37" t="s">
        <v>352</v>
      </c>
      <c r="G51" s="5">
        <v>201</v>
      </c>
      <c r="H51" s="5">
        <v>273</v>
      </c>
      <c r="I51" s="5">
        <v>849</v>
      </c>
      <c r="J51" s="12">
        <v>273</v>
      </c>
      <c r="K51" s="5">
        <v>1395</v>
      </c>
      <c r="L51" s="6">
        <v>6.9402985074626864</v>
      </c>
      <c r="M51" s="55" t="s">
        <v>470</v>
      </c>
      <c r="N51" s="55" t="s">
        <v>470</v>
      </c>
      <c r="O51" s="5">
        <v>194</v>
      </c>
      <c r="P51" s="5">
        <v>3750</v>
      </c>
      <c r="Q51" s="6">
        <v>18.656716417910449</v>
      </c>
      <c r="R51" s="5">
        <v>57</v>
      </c>
      <c r="S51" s="5">
        <v>73</v>
      </c>
      <c r="T51" s="5">
        <v>7</v>
      </c>
      <c r="U51" s="56" t="s">
        <v>470</v>
      </c>
      <c r="V51" s="7">
        <v>5000</v>
      </c>
      <c r="W51" s="56" t="s">
        <v>470</v>
      </c>
      <c r="X51" s="56" t="s">
        <v>470</v>
      </c>
      <c r="Y51" s="7">
        <v>5000</v>
      </c>
      <c r="Z51" s="58" t="s">
        <v>470</v>
      </c>
      <c r="AA51" s="58" t="s">
        <v>470</v>
      </c>
      <c r="AB51" s="7">
        <v>3585</v>
      </c>
      <c r="AC51" s="13">
        <v>1415</v>
      </c>
      <c r="AD51" s="7">
        <v>5000</v>
      </c>
      <c r="AE51" s="8">
        <v>24.875621890547265</v>
      </c>
      <c r="AF51" s="56" t="s">
        <v>470</v>
      </c>
      <c r="AG51" s="7">
        <v>2417</v>
      </c>
      <c r="AH51" s="7">
        <v>263</v>
      </c>
      <c r="AI51" s="7">
        <v>905</v>
      </c>
      <c r="AJ51" s="56" t="s">
        <v>470</v>
      </c>
      <c r="AK51" s="7">
        <v>3585</v>
      </c>
      <c r="AL51" s="8">
        <v>17.835820895522389</v>
      </c>
      <c r="AM51" s="59" t="s">
        <v>470</v>
      </c>
      <c r="AN51" s="59" t="s">
        <v>470</v>
      </c>
      <c r="AO51" s="59" t="s">
        <v>470</v>
      </c>
      <c r="AP51" s="59" t="s">
        <v>470</v>
      </c>
      <c r="AQ51" s="55" t="s">
        <v>470</v>
      </c>
      <c r="AR51" s="5">
        <v>4</v>
      </c>
      <c r="AS51" s="5">
        <v>576</v>
      </c>
      <c r="AT51" s="14" t="s">
        <v>460</v>
      </c>
      <c r="AU51" s="5">
        <v>12</v>
      </c>
      <c r="AV51" s="5">
        <v>576</v>
      </c>
      <c r="AW51" s="5">
        <v>855</v>
      </c>
      <c r="AX51" s="5">
        <v>48</v>
      </c>
      <c r="AY51" s="20">
        <v>10</v>
      </c>
    </row>
    <row r="52" spans="1:51" s="18" customFormat="1" ht="17.100000000000001" customHeight="1" x14ac:dyDescent="0.3">
      <c r="A52" s="35" t="s">
        <v>5</v>
      </c>
      <c r="B52" s="36" t="s">
        <v>3</v>
      </c>
      <c r="C52" s="36" t="s">
        <v>4</v>
      </c>
      <c r="D52" s="36" t="s">
        <v>5</v>
      </c>
      <c r="E52" s="37" t="s">
        <v>6</v>
      </c>
      <c r="F52" s="37" t="s">
        <v>7</v>
      </c>
      <c r="G52" s="5">
        <v>1576</v>
      </c>
      <c r="H52" s="5">
        <v>1597</v>
      </c>
      <c r="I52" s="5">
        <v>3260</v>
      </c>
      <c r="J52" s="12">
        <v>1533</v>
      </c>
      <c r="K52" s="5">
        <v>6390</v>
      </c>
      <c r="L52" s="6">
        <v>4.0545685279187813</v>
      </c>
      <c r="M52" s="5">
        <v>2</v>
      </c>
      <c r="N52" s="5">
        <v>200</v>
      </c>
      <c r="O52" s="5">
        <v>1000</v>
      </c>
      <c r="P52" s="5">
        <v>20061</v>
      </c>
      <c r="Q52" s="6">
        <v>12.729060913705585</v>
      </c>
      <c r="R52" s="5">
        <v>75</v>
      </c>
      <c r="S52" s="5">
        <v>640</v>
      </c>
      <c r="T52" s="5">
        <v>22</v>
      </c>
      <c r="U52" s="7">
        <v>105500</v>
      </c>
      <c r="V52" s="7">
        <v>24098</v>
      </c>
      <c r="W52" s="56" t="s">
        <v>470</v>
      </c>
      <c r="X52" s="56" t="s">
        <v>470</v>
      </c>
      <c r="Y52" s="7">
        <v>129598</v>
      </c>
      <c r="Z52" s="7">
        <v>62000</v>
      </c>
      <c r="AA52" s="7">
        <v>17100</v>
      </c>
      <c r="AB52" s="7">
        <v>12000</v>
      </c>
      <c r="AC52" s="7">
        <v>23700</v>
      </c>
      <c r="AD52" s="7">
        <v>114800</v>
      </c>
      <c r="AE52" s="8">
        <v>72.842639593908629</v>
      </c>
      <c r="AF52" s="7">
        <v>600</v>
      </c>
      <c r="AG52" s="7">
        <v>10000</v>
      </c>
      <c r="AH52" s="7">
        <v>500</v>
      </c>
      <c r="AI52" s="7">
        <v>1500</v>
      </c>
      <c r="AJ52" s="56" t="s">
        <v>470</v>
      </c>
      <c r="AK52" s="7">
        <v>12000</v>
      </c>
      <c r="AL52" s="8">
        <v>7.6142131979695433</v>
      </c>
      <c r="AM52" s="59" t="s">
        <v>470</v>
      </c>
      <c r="AN52" s="6">
        <v>1</v>
      </c>
      <c r="AO52" s="6">
        <v>2</v>
      </c>
      <c r="AP52" s="6">
        <v>3</v>
      </c>
      <c r="AQ52" s="5">
        <v>525.33333333333337</v>
      </c>
      <c r="AR52" s="5">
        <v>2</v>
      </c>
      <c r="AS52" s="5">
        <v>68</v>
      </c>
      <c r="AT52" s="14" t="s">
        <v>460</v>
      </c>
      <c r="AU52" s="5">
        <v>36</v>
      </c>
      <c r="AV52" s="5">
        <v>4992</v>
      </c>
      <c r="AW52" s="5">
        <v>5266</v>
      </c>
      <c r="AX52" s="5">
        <v>260</v>
      </c>
      <c r="AY52" s="20">
        <v>50</v>
      </c>
    </row>
    <row r="53" spans="1:51" s="18" customFormat="1" ht="17.100000000000001" customHeight="1" x14ac:dyDescent="0.3">
      <c r="A53" s="35" t="s">
        <v>10</v>
      </c>
      <c r="B53" s="36" t="s">
        <v>8</v>
      </c>
      <c r="C53" s="36" t="s">
        <v>9</v>
      </c>
      <c r="D53" s="36" t="s">
        <v>10</v>
      </c>
      <c r="E53" s="37" t="s">
        <v>11</v>
      </c>
      <c r="F53" s="37" t="s">
        <v>12</v>
      </c>
      <c r="G53" s="5">
        <v>508</v>
      </c>
      <c r="H53" s="5">
        <v>1007</v>
      </c>
      <c r="I53" s="5">
        <v>2261</v>
      </c>
      <c r="J53" s="12">
        <v>2794</v>
      </c>
      <c r="K53" s="5">
        <v>6062</v>
      </c>
      <c r="L53" s="6">
        <v>11.933070866141732</v>
      </c>
      <c r="M53" s="55" t="s">
        <v>470</v>
      </c>
      <c r="N53" s="5">
        <v>55</v>
      </c>
      <c r="O53" s="5">
        <v>150</v>
      </c>
      <c r="P53" s="5">
        <v>8162</v>
      </c>
      <c r="Q53" s="6">
        <v>16.066929133858267</v>
      </c>
      <c r="R53" s="5">
        <v>146</v>
      </c>
      <c r="S53" s="5">
        <v>386</v>
      </c>
      <c r="T53" s="5">
        <v>27</v>
      </c>
      <c r="U53" s="7">
        <v>18458</v>
      </c>
      <c r="V53" s="7">
        <v>8033</v>
      </c>
      <c r="W53" s="7">
        <v>4290</v>
      </c>
      <c r="X53" s="7">
        <v>2000</v>
      </c>
      <c r="Y53" s="7">
        <v>32781</v>
      </c>
      <c r="Z53" s="13">
        <v>14338</v>
      </c>
      <c r="AA53" s="13">
        <v>1556</v>
      </c>
      <c r="AB53" s="7">
        <v>5456</v>
      </c>
      <c r="AC53" s="13">
        <v>8149</v>
      </c>
      <c r="AD53" s="7">
        <v>29499</v>
      </c>
      <c r="AE53" s="8">
        <v>58.068897637795274</v>
      </c>
      <c r="AF53" s="7">
        <v>1787</v>
      </c>
      <c r="AG53" s="7">
        <v>3156</v>
      </c>
      <c r="AH53" s="7">
        <v>1000</v>
      </c>
      <c r="AI53" s="7">
        <v>1000</v>
      </c>
      <c r="AJ53" s="7">
        <v>300</v>
      </c>
      <c r="AK53" s="7">
        <v>5456</v>
      </c>
      <c r="AL53" s="8">
        <v>10.740157480314961</v>
      </c>
      <c r="AM53" s="59" t="s">
        <v>470</v>
      </c>
      <c r="AN53" s="6">
        <v>0.7</v>
      </c>
      <c r="AO53" s="6">
        <v>0.18</v>
      </c>
      <c r="AP53" s="6">
        <v>0.88</v>
      </c>
      <c r="AQ53" s="5">
        <v>581</v>
      </c>
      <c r="AR53" s="5">
        <v>13</v>
      </c>
      <c r="AS53" s="5">
        <v>530</v>
      </c>
      <c r="AT53" s="14" t="s">
        <v>460</v>
      </c>
      <c r="AU53" s="5">
        <v>28</v>
      </c>
      <c r="AV53" s="5">
        <v>1456</v>
      </c>
      <c r="AW53" s="5">
        <v>4000</v>
      </c>
      <c r="AX53" s="5">
        <v>600</v>
      </c>
      <c r="AY53" s="20">
        <v>28</v>
      </c>
    </row>
    <row r="54" spans="1:51" s="18" customFormat="1" ht="17.100000000000001" customHeight="1" x14ac:dyDescent="0.3">
      <c r="A54" s="35" t="s">
        <v>355</v>
      </c>
      <c r="B54" s="36" t="s">
        <v>353</v>
      </c>
      <c r="C54" s="36" t="s">
        <v>354</v>
      </c>
      <c r="D54" s="36" t="s">
        <v>355</v>
      </c>
      <c r="E54" s="37" t="s">
        <v>356</v>
      </c>
      <c r="F54" s="37" t="s">
        <v>357</v>
      </c>
      <c r="G54" s="5">
        <v>108</v>
      </c>
      <c r="H54" s="5">
        <v>400</v>
      </c>
      <c r="I54" s="55" t="s">
        <v>470</v>
      </c>
      <c r="J54" s="12">
        <v>100</v>
      </c>
      <c r="K54" s="5">
        <v>500</v>
      </c>
      <c r="L54" s="6">
        <v>4.6296296296296298</v>
      </c>
      <c r="M54" s="55" t="s">
        <v>470</v>
      </c>
      <c r="N54" s="55" t="s">
        <v>470</v>
      </c>
      <c r="O54" s="5">
        <v>116</v>
      </c>
      <c r="P54" s="5">
        <v>3815</v>
      </c>
      <c r="Q54" s="6">
        <v>35.324074074074076</v>
      </c>
      <c r="R54" s="55" t="s">
        <v>470</v>
      </c>
      <c r="S54" s="5">
        <v>95</v>
      </c>
      <c r="T54" s="5">
        <v>45</v>
      </c>
      <c r="U54" s="7">
        <v>8185</v>
      </c>
      <c r="V54" s="7">
        <v>8033</v>
      </c>
      <c r="W54" s="56" t="s">
        <v>470</v>
      </c>
      <c r="X54" s="56" t="s">
        <v>470</v>
      </c>
      <c r="Y54" s="7">
        <v>16218</v>
      </c>
      <c r="Z54" s="13">
        <v>6149</v>
      </c>
      <c r="AA54" s="13">
        <v>1230</v>
      </c>
      <c r="AB54" s="7">
        <v>3385</v>
      </c>
      <c r="AC54" s="13">
        <v>5454</v>
      </c>
      <c r="AD54" s="7">
        <v>16218</v>
      </c>
      <c r="AE54" s="8">
        <v>150.16666666666666</v>
      </c>
      <c r="AF54" s="56" t="s">
        <v>470</v>
      </c>
      <c r="AG54" s="7">
        <v>2055</v>
      </c>
      <c r="AH54" s="7">
        <v>1330</v>
      </c>
      <c r="AI54" s="56" t="s">
        <v>470</v>
      </c>
      <c r="AJ54" s="56" t="s">
        <v>470</v>
      </c>
      <c r="AK54" s="7">
        <v>3385</v>
      </c>
      <c r="AL54" s="8">
        <v>31.342592592592592</v>
      </c>
      <c r="AM54" s="59" t="s">
        <v>470</v>
      </c>
      <c r="AN54" s="6">
        <v>0.33</v>
      </c>
      <c r="AO54" s="59" t="s">
        <v>470</v>
      </c>
      <c r="AP54" s="6">
        <v>0.33</v>
      </c>
      <c r="AQ54" s="5">
        <v>332</v>
      </c>
      <c r="AR54" s="55" t="s">
        <v>470</v>
      </c>
      <c r="AS54" s="55" t="s">
        <v>470</v>
      </c>
      <c r="AT54" s="14" t="s">
        <v>459</v>
      </c>
      <c r="AU54" s="5">
        <v>13</v>
      </c>
      <c r="AV54" s="5">
        <v>650</v>
      </c>
      <c r="AW54" s="5">
        <v>1000</v>
      </c>
      <c r="AX54" s="5">
        <v>100</v>
      </c>
      <c r="AY54" s="57" t="s">
        <v>470</v>
      </c>
    </row>
    <row r="55" spans="1:51" s="18" customFormat="1" ht="17.100000000000001" customHeight="1" x14ac:dyDescent="0.3">
      <c r="A55" s="35" t="s">
        <v>15</v>
      </c>
      <c r="B55" s="36" t="s">
        <v>13</v>
      </c>
      <c r="C55" s="36" t="s">
        <v>14</v>
      </c>
      <c r="D55" s="36" t="s">
        <v>15</v>
      </c>
      <c r="E55" s="37" t="s">
        <v>16</v>
      </c>
      <c r="F55" s="37" t="s">
        <v>17</v>
      </c>
      <c r="G55" s="5">
        <v>1312</v>
      </c>
      <c r="H55" s="5">
        <v>5805</v>
      </c>
      <c r="I55" s="5">
        <v>2408</v>
      </c>
      <c r="J55" s="12">
        <v>3459</v>
      </c>
      <c r="K55" s="5">
        <v>11672</v>
      </c>
      <c r="L55" s="6">
        <v>8.8963414634146343</v>
      </c>
      <c r="M55" s="55" t="s">
        <v>470</v>
      </c>
      <c r="N55" s="5">
        <v>25</v>
      </c>
      <c r="O55" s="5">
        <v>511</v>
      </c>
      <c r="P55" s="5">
        <v>10550</v>
      </c>
      <c r="Q55" s="6">
        <v>8.0411585365853657</v>
      </c>
      <c r="R55" s="5">
        <v>201</v>
      </c>
      <c r="S55" s="5">
        <v>294</v>
      </c>
      <c r="T55" s="55" t="s">
        <v>470</v>
      </c>
      <c r="U55" s="56" t="s">
        <v>470</v>
      </c>
      <c r="V55" s="7">
        <v>7123</v>
      </c>
      <c r="W55" s="56" t="s">
        <v>470</v>
      </c>
      <c r="X55" s="7">
        <v>5362</v>
      </c>
      <c r="Y55" s="7">
        <v>12485</v>
      </c>
      <c r="Z55" s="13">
        <v>4591</v>
      </c>
      <c r="AA55" s="13">
        <v>434</v>
      </c>
      <c r="AB55" s="7">
        <v>2378</v>
      </c>
      <c r="AC55" s="13">
        <v>5082</v>
      </c>
      <c r="AD55" s="7">
        <v>12485</v>
      </c>
      <c r="AE55" s="8">
        <v>9.5160060975609753</v>
      </c>
      <c r="AF55" s="56" t="s">
        <v>470</v>
      </c>
      <c r="AG55" s="7">
        <v>2105</v>
      </c>
      <c r="AH55" s="56" t="s">
        <v>470</v>
      </c>
      <c r="AI55" s="7">
        <v>273</v>
      </c>
      <c r="AJ55" s="56" t="s">
        <v>470</v>
      </c>
      <c r="AK55" s="7">
        <v>2378</v>
      </c>
      <c r="AL55" s="8">
        <v>1.8125</v>
      </c>
      <c r="AM55" s="59" t="s">
        <v>470</v>
      </c>
      <c r="AN55" s="6">
        <v>0.5</v>
      </c>
      <c r="AO55" s="59" t="s">
        <v>470</v>
      </c>
      <c r="AP55" s="6">
        <v>0.5</v>
      </c>
      <c r="AQ55" s="5">
        <v>2624</v>
      </c>
      <c r="AR55" s="5">
        <v>12</v>
      </c>
      <c r="AS55" s="5">
        <v>835</v>
      </c>
      <c r="AT55" s="14" t="s">
        <v>461</v>
      </c>
      <c r="AU55" s="5">
        <v>25</v>
      </c>
      <c r="AV55" s="5">
        <v>1300</v>
      </c>
      <c r="AW55" s="55" t="s">
        <v>470</v>
      </c>
      <c r="AX55" s="55" t="s">
        <v>470</v>
      </c>
      <c r="AY55" s="20">
        <v>16</v>
      </c>
    </row>
    <row r="56" spans="1:51" s="18" customFormat="1" ht="17.100000000000001" customHeight="1" x14ac:dyDescent="0.3">
      <c r="A56" s="35" t="s">
        <v>20</v>
      </c>
      <c r="B56" s="36" t="s">
        <v>18</v>
      </c>
      <c r="C56" s="36" t="s">
        <v>19</v>
      </c>
      <c r="D56" s="36" t="s">
        <v>20</v>
      </c>
      <c r="E56" s="37" t="s">
        <v>21</v>
      </c>
      <c r="F56" s="37" t="s">
        <v>22</v>
      </c>
      <c r="G56" s="5">
        <v>4184</v>
      </c>
      <c r="H56" s="5">
        <v>19074</v>
      </c>
      <c r="I56" s="55" t="s">
        <v>470</v>
      </c>
      <c r="J56" s="60" t="s">
        <v>470</v>
      </c>
      <c r="K56" s="5">
        <v>19074</v>
      </c>
      <c r="L56" s="6">
        <v>4.5587954110898661</v>
      </c>
      <c r="M56" s="5">
        <v>14</v>
      </c>
      <c r="N56" s="5">
        <v>434</v>
      </c>
      <c r="O56" s="5">
        <v>782</v>
      </c>
      <c r="P56" s="5">
        <v>15759</v>
      </c>
      <c r="Q56" s="6">
        <v>3.7664913957934991</v>
      </c>
      <c r="R56" s="5">
        <v>1032</v>
      </c>
      <c r="S56" s="5">
        <v>162</v>
      </c>
      <c r="T56" s="5">
        <v>84</v>
      </c>
      <c r="U56" s="7">
        <v>149306</v>
      </c>
      <c r="V56" s="7">
        <v>46093</v>
      </c>
      <c r="W56" s="56" t="s">
        <v>470</v>
      </c>
      <c r="X56" s="56" t="s">
        <v>470</v>
      </c>
      <c r="Y56" s="7">
        <v>195399</v>
      </c>
      <c r="Z56" s="7">
        <v>87677</v>
      </c>
      <c r="AA56" s="7">
        <v>27288</v>
      </c>
      <c r="AB56" s="7">
        <v>31823</v>
      </c>
      <c r="AC56" s="7">
        <v>45324</v>
      </c>
      <c r="AD56" s="7">
        <v>192112</v>
      </c>
      <c r="AE56" s="8">
        <v>45.915869980879542</v>
      </c>
      <c r="AF56" s="56" t="s">
        <v>470</v>
      </c>
      <c r="AG56" s="7">
        <v>22635</v>
      </c>
      <c r="AH56" s="7">
        <v>8094</v>
      </c>
      <c r="AI56" s="7">
        <v>675</v>
      </c>
      <c r="AJ56" s="7">
        <v>419</v>
      </c>
      <c r="AK56" s="7">
        <v>31823</v>
      </c>
      <c r="AL56" s="8">
        <v>7.6058795411089868</v>
      </c>
      <c r="AM56" s="59" t="s">
        <v>470</v>
      </c>
      <c r="AN56" s="6">
        <v>0.81</v>
      </c>
      <c r="AO56" s="6">
        <v>2.12</v>
      </c>
      <c r="AP56" s="6">
        <v>2.93</v>
      </c>
      <c r="AQ56" s="5">
        <v>1427.9863481228667</v>
      </c>
      <c r="AR56" s="5">
        <v>1</v>
      </c>
      <c r="AS56" s="5">
        <v>100</v>
      </c>
      <c r="AT56" s="14" t="s">
        <v>461</v>
      </c>
      <c r="AU56" s="5">
        <v>38</v>
      </c>
      <c r="AV56" s="5">
        <v>1970</v>
      </c>
      <c r="AW56" s="5">
        <v>16380</v>
      </c>
      <c r="AX56" s="5">
        <v>936</v>
      </c>
      <c r="AY56" s="20">
        <v>76</v>
      </c>
    </row>
    <row r="57" spans="1:51" s="18" customFormat="1" ht="17.100000000000001" customHeight="1" x14ac:dyDescent="0.3">
      <c r="A57" s="35" t="s">
        <v>25</v>
      </c>
      <c r="B57" s="36" t="s">
        <v>23</v>
      </c>
      <c r="C57" s="36" t="s">
        <v>24</v>
      </c>
      <c r="D57" s="36" t="s">
        <v>25</v>
      </c>
      <c r="E57" s="37" t="s">
        <v>26</v>
      </c>
      <c r="F57" s="37" t="s">
        <v>27</v>
      </c>
      <c r="G57" s="5">
        <v>120</v>
      </c>
      <c r="H57" s="5">
        <v>90</v>
      </c>
      <c r="I57" s="5">
        <v>88</v>
      </c>
      <c r="J57" s="12">
        <v>537</v>
      </c>
      <c r="K57" s="5">
        <v>715</v>
      </c>
      <c r="L57" s="6">
        <v>5.958333333333333</v>
      </c>
      <c r="M57" s="55" t="s">
        <v>470</v>
      </c>
      <c r="N57" s="5">
        <v>10</v>
      </c>
      <c r="O57" s="5">
        <v>57</v>
      </c>
      <c r="P57" s="5">
        <v>1201</v>
      </c>
      <c r="Q57" s="6">
        <v>10.008333333333333</v>
      </c>
      <c r="R57" s="5">
        <v>323</v>
      </c>
      <c r="S57" s="5">
        <v>392</v>
      </c>
      <c r="T57" s="5">
        <v>20</v>
      </c>
      <c r="U57" s="56" t="s">
        <v>470</v>
      </c>
      <c r="V57" s="7">
        <v>5364</v>
      </c>
      <c r="W57" s="7">
        <v>4290</v>
      </c>
      <c r="X57" s="7">
        <v>3000</v>
      </c>
      <c r="Y57" s="7">
        <v>12654</v>
      </c>
      <c r="Z57" s="13">
        <v>3773</v>
      </c>
      <c r="AA57" s="13">
        <v>626</v>
      </c>
      <c r="AB57" s="7">
        <v>4297</v>
      </c>
      <c r="AC57" s="13">
        <v>849</v>
      </c>
      <c r="AD57" s="7">
        <v>9545</v>
      </c>
      <c r="AE57" s="8">
        <v>79.541666666666671</v>
      </c>
      <c r="AF57" s="56" t="s">
        <v>470</v>
      </c>
      <c r="AG57" s="7">
        <v>2262</v>
      </c>
      <c r="AH57" s="7">
        <v>557</v>
      </c>
      <c r="AI57" s="7">
        <v>1478</v>
      </c>
      <c r="AJ57" s="56" t="s">
        <v>470</v>
      </c>
      <c r="AK57" s="7">
        <v>4297</v>
      </c>
      <c r="AL57" s="8">
        <v>35.80833333333333</v>
      </c>
      <c r="AM57" s="59" t="s">
        <v>470</v>
      </c>
      <c r="AN57" s="6">
        <v>0.25</v>
      </c>
      <c r="AO57" s="59" t="s">
        <v>470</v>
      </c>
      <c r="AP57" s="6">
        <v>0.25</v>
      </c>
      <c r="AQ57" s="5">
        <v>480</v>
      </c>
      <c r="AR57" s="5">
        <v>8</v>
      </c>
      <c r="AS57" s="5">
        <v>144</v>
      </c>
      <c r="AT57" s="14" t="s">
        <v>460</v>
      </c>
      <c r="AU57" s="5">
        <v>10</v>
      </c>
      <c r="AV57" s="5">
        <v>480</v>
      </c>
      <c r="AW57" s="5">
        <v>1201</v>
      </c>
      <c r="AX57" s="5">
        <v>20</v>
      </c>
      <c r="AY57" s="20">
        <v>41</v>
      </c>
    </row>
    <row r="58" spans="1:51" s="18" customFormat="1" ht="17.100000000000001" customHeight="1" x14ac:dyDescent="0.3">
      <c r="A58" s="35" t="s">
        <v>385</v>
      </c>
      <c r="B58" s="36" t="s">
        <v>383</v>
      </c>
      <c r="C58" s="36" t="s">
        <v>384</v>
      </c>
      <c r="D58" s="36" t="s">
        <v>385</v>
      </c>
      <c r="E58" s="37" t="s">
        <v>386</v>
      </c>
      <c r="F58" s="37" t="s">
        <v>387</v>
      </c>
      <c r="G58" s="5">
        <v>311</v>
      </c>
      <c r="H58" s="5">
        <v>350</v>
      </c>
      <c r="I58" s="5">
        <v>200</v>
      </c>
      <c r="J58" s="60" t="s">
        <v>470</v>
      </c>
      <c r="K58" s="5">
        <v>550</v>
      </c>
      <c r="L58" s="6">
        <v>1.7684887459807075</v>
      </c>
      <c r="M58" s="55" t="s">
        <v>470</v>
      </c>
      <c r="N58" s="55" t="s">
        <v>470</v>
      </c>
      <c r="O58" s="55" t="s">
        <v>470</v>
      </c>
      <c r="P58" s="55" t="s">
        <v>470</v>
      </c>
      <c r="Q58" s="59" t="s">
        <v>470</v>
      </c>
      <c r="R58" s="55" t="s">
        <v>470</v>
      </c>
      <c r="S58" s="55" t="s">
        <v>470</v>
      </c>
      <c r="T58" s="5">
        <v>90</v>
      </c>
      <c r="U58" s="7">
        <v>3000</v>
      </c>
      <c r="V58" s="7">
        <v>6720</v>
      </c>
      <c r="W58" s="56" t="s">
        <v>470</v>
      </c>
      <c r="X58" s="56" t="s">
        <v>470</v>
      </c>
      <c r="Y58" s="7">
        <v>9720</v>
      </c>
      <c r="Z58" s="13">
        <v>4230</v>
      </c>
      <c r="AA58" s="13">
        <v>421</v>
      </c>
      <c r="AB58" s="7">
        <v>1400</v>
      </c>
      <c r="AC58" s="13">
        <v>3936</v>
      </c>
      <c r="AD58" s="7">
        <v>9987</v>
      </c>
      <c r="AE58" s="8">
        <v>32.112540192926048</v>
      </c>
      <c r="AF58" s="56" t="s">
        <v>470</v>
      </c>
      <c r="AG58" s="7">
        <v>1002</v>
      </c>
      <c r="AH58" s="7">
        <v>130</v>
      </c>
      <c r="AI58" s="56" t="s">
        <v>470</v>
      </c>
      <c r="AJ58" s="7">
        <v>268</v>
      </c>
      <c r="AK58" s="7">
        <v>1400</v>
      </c>
      <c r="AL58" s="8">
        <v>4.501607717041801</v>
      </c>
      <c r="AM58" s="59" t="s">
        <v>470</v>
      </c>
      <c r="AN58" s="6">
        <v>0.75</v>
      </c>
      <c r="AO58" s="59" t="s">
        <v>470</v>
      </c>
      <c r="AP58" s="6">
        <v>0.75</v>
      </c>
      <c r="AQ58" s="5">
        <v>414.66666666666669</v>
      </c>
      <c r="AR58" s="55" t="s">
        <v>470</v>
      </c>
      <c r="AS58" s="55" t="s">
        <v>470</v>
      </c>
      <c r="AT58" s="14" t="s">
        <v>459</v>
      </c>
      <c r="AU58" s="5">
        <v>30</v>
      </c>
      <c r="AV58" s="5">
        <v>1560</v>
      </c>
      <c r="AW58" s="5">
        <v>1040</v>
      </c>
      <c r="AX58" s="5">
        <v>12</v>
      </c>
      <c r="AY58" s="20">
        <v>53</v>
      </c>
    </row>
    <row r="59" spans="1:51" s="18" customFormat="1" ht="17.100000000000001" customHeight="1" x14ac:dyDescent="0.3">
      <c r="A59" s="35" t="s">
        <v>30</v>
      </c>
      <c r="B59" s="36" t="s">
        <v>28</v>
      </c>
      <c r="C59" s="36" t="s">
        <v>29</v>
      </c>
      <c r="D59" s="36" t="s">
        <v>30</v>
      </c>
      <c r="E59" s="37" t="s">
        <v>31</v>
      </c>
      <c r="F59" s="37" t="s">
        <v>32</v>
      </c>
      <c r="G59" s="5">
        <v>14384</v>
      </c>
      <c r="H59" s="5">
        <v>38741</v>
      </c>
      <c r="I59" s="5">
        <v>32822</v>
      </c>
      <c r="J59" s="12">
        <v>6547</v>
      </c>
      <c r="K59" s="5">
        <v>78110</v>
      </c>
      <c r="L59" s="6">
        <v>5.4303392658509457</v>
      </c>
      <c r="M59" s="5">
        <v>325</v>
      </c>
      <c r="N59" s="5">
        <v>587</v>
      </c>
      <c r="O59" s="5">
        <v>1714</v>
      </c>
      <c r="P59" s="5">
        <v>40135</v>
      </c>
      <c r="Q59" s="6">
        <v>2.7902530589543937</v>
      </c>
      <c r="R59" s="5">
        <v>100</v>
      </c>
      <c r="S59" s="5">
        <v>433</v>
      </c>
      <c r="T59" s="5">
        <v>73</v>
      </c>
      <c r="U59" s="7">
        <v>255557</v>
      </c>
      <c r="V59" s="7">
        <v>19033</v>
      </c>
      <c r="W59" s="56" t="s">
        <v>470</v>
      </c>
      <c r="X59" s="7">
        <v>4000</v>
      </c>
      <c r="Y59" s="7">
        <v>278590</v>
      </c>
      <c r="Z59" s="7">
        <v>127630</v>
      </c>
      <c r="AA59" s="7">
        <v>57610</v>
      </c>
      <c r="AB59" s="7">
        <v>24645</v>
      </c>
      <c r="AC59" s="7">
        <v>68715</v>
      </c>
      <c r="AD59" s="7">
        <v>278600</v>
      </c>
      <c r="AE59" s="8">
        <v>19.368743047830922</v>
      </c>
      <c r="AF59" s="56" t="s">
        <v>470</v>
      </c>
      <c r="AG59" s="7">
        <v>21197</v>
      </c>
      <c r="AH59" s="7">
        <v>3300</v>
      </c>
      <c r="AI59" s="7">
        <v>148</v>
      </c>
      <c r="AJ59" s="56" t="s">
        <v>470</v>
      </c>
      <c r="AK59" s="7">
        <v>24645</v>
      </c>
      <c r="AL59" s="8">
        <v>1.7133620689655173</v>
      </c>
      <c r="AM59" s="6">
        <v>1</v>
      </c>
      <c r="AN59" s="6">
        <v>1</v>
      </c>
      <c r="AO59" s="6">
        <v>2.5</v>
      </c>
      <c r="AP59" s="6">
        <v>3.5</v>
      </c>
      <c r="AQ59" s="5">
        <v>4109.7142857142853</v>
      </c>
      <c r="AR59" s="5">
        <v>12</v>
      </c>
      <c r="AS59" s="5">
        <v>990</v>
      </c>
      <c r="AT59" s="14" t="s">
        <v>459</v>
      </c>
      <c r="AU59" s="5">
        <v>36</v>
      </c>
      <c r="AV59" s="5">
        <v>2030</v>
      </c>
      <c r="AW59" s="5">
        <v>29397</v>
      </c>
      <c r="AX59" s="5">
        <v>7000</v>
      </c>
      <c r="AY59" s="20">
        <v>126</v>
      </c>
    </row>
    <row r="60" spans="1:51" s="18" customFormat="1" ht="17.100000000000001" customHeight="1" x14ac:dyDescent="0.3">
      <c r="A60" s="35" t="s">
        <v>35</v>
      </c>
      <c r="B60" s="36" t="s">
        <v>33</v>
      </c>
      <c r="C60" s="36" t="s">
        <v>34</v>
      </c>
      <c r="D60" s="36" t="s">
        <v>35</v>
      </c>
      <c r="E60" s="37" t="s">
        <v>36</v>
      </c>
      <c r="F60" s="37" t="s">
        <v>37</v>
      </c>
      <c r="G60" s="5">
        <v>240</v>
      </c>
      <c r="H60" s="5">
        <v>1523</v>
      </c>
      <c r="I60" s="55" t="s">
        <v>470</v>
      </c>
      <c r="J60" s="12">
        <v>1339</v>
      </c>
      <c r="K60" s="5">
        <v>2862</v>
      </c>
      <c r="L60" s="6">
        <v>11.925000000000001</v>
      </c>
      <c r="M60" s="55" t="s">
        <v>470</v>
      </c>
      <c r="N60" s="5">
        <v>82</v>
      </c>
      <c r="O60" s="5">
        <v>96</v>
      </c>
      <c r="P60" s="5">
        <v>8560</v>
      </c>
      <c r="Q60" s="6">
        <v>35.666666666666664</v>
      </c>
      <c r="R60" s="5">
        <v>685</v>
      </c>
      <c r="S60" s="5">
        <v>289</v>
      </c>
      <c r="T60" s="5">
        <v>70</v>
      </c>
      <c r="U60" s="7">
        <v>12745</v>
      </c>
      <c r="V60" s="7">
        <v>8033</v>
      </c>
      <c r="W60" s="56" t="s">
        <v>470</v>
      </c>
      <c r="X60" s="7">
        <v>318</v>
      </c>
      <c r="Y60" s="7">
        <v>21096</v>
      </c>
      <c r="Z60" s="13">
        <v>10715</v>
      </c>
      <c r="AA60" s="13">
        <v>1741</v>
      </c>
      <c r="AB60" s="7">
        <v>5382</v>
      </c>
      <c r="AC60" s="13">
        <v>3055</v>
      </c>
      <c r="AD60" s="7">
        <v>20893</v>
      </c>
      <c r="AE60" s="8">
        <v>87.05416666666666</v>
      </c>
      <c r="AF60" s="56" t="s">
        <v>470</v>
      </c>
      <c r="AG60" s="7">
        <v>1787</v>
      </c>
      <c r="AH60" s="7">
        <v>1830</v>
      </c>
      <c r="AI60" s="7">
        <v>1755</v>
      </c>
      <c r="AJ60" s="7">
        <v>10</v>
      </c>
      <c r="AK60" s="7">
        <v>5382</v>
      </c>
      <c r="AL60" s="8">
        <v>22.425000000000001</v>
      </c>
      <c r="AM60" s="59" t="s">
        <v>470</v>
      </c>
      <c r="AN60" s="6">
        <v>0.4</v>
      </c>
      <c r="AO60" s="6">
        <v>0.1</v>
      </c>
      <c r="AP60" s="6">
        <v>0.5</v>
      </c>
      <c r="AQ60" s="5">
        <v>480</v>
      </c>
      <c r="AR60" s="5">
        <v>2</v>
      </c>
      <c r="AS60" s="5">
        <v>100</v>
      </c>
      <c r="AT60" s="14" t="s">
        <v>459</v>
      </c>
      <c r="AU60" s="5">
        <v>11</v>
      </c>
      <c r="AV60" s="5">
        <v>1024</v>
      </c>
      <c r="AW60" s="5">
        <v>1700</v>
      </c>
      <c r="AX60" s="5">
        <v>200</v>
      </c>
      <c r="AY60" s="20">
        <v>55</v>
      </c>
    </row>
    <row r="61" spans="1:51" s="18" customFormat="1" ht="17.100000000000001" customHeight="1" x14ac:dyDescent="0.3">
      <c r="A61" s="35" t="s">
        <v>40</v>
      </c>
      <c r="B61" s="36" t="s">
        <v>38</v>
      </c>
      <c r="C61" s="36" t="s">
        <v>39</v>
      </c>
      <c r="D61" s="36" t="s">
        <v>40</v>
      </c>
      <c r="E61" s="37" t="s">
        <v>41</v>
      </c>
      <c r="F61" s="37" t="s">
        <v>42</v>
      </c>
      <c r="G61" s="5">
        <v>3419</v>
      </c>
      <c r="H61" s="5">
        <v>16194</v>
      </c>
      <c r="I61" s="5">
        <v>10236</v>
      </c>
      <c r="J61" s="12">
        <v>5404</v>
      </c>
      <c r="K61" s="5">
        <v>31834</v>
      </c>
      <c r="L61" s="6">
        <v>9.3109096226966948</v>
      </c>
      <c r="M61" s="5">
        <v>280</v>
      </c>
      <c r="N61" s="5">
        <v>435</v>
      </c>
      <c r="O61" s="5">
        <v>1138</v>
      </c>
      <c r="P61" s="5">
        <v>23793</v>
      </c>
      <c r="Q61" s="6">
        <v>6.959052354489617</v>
      </c>
      <c r="R61" s="5">
        <v>376</v>
      </c>
      <c r="S61" s="5">
        <v>639</v>
      </c>
      <c r="T61" s="5">
        <v>100</v>
      </c>
      <c r="U61" s="7">
        <v>128912</v>
      </c>
      <c r="V61" s="7">
        <v>8033</v>
      </c>
      <c r="W61" s="7">
        <v>280</v>
      </c>
      <c r="X61" s="7">
        <v>6883</v>
      </c>
      <c r="Y61" s="7">
        <v>144108</v>
      </c>
      <c r="Z61" s="7">
        <v>80417</v>
      </c>
      <c r="AA61" s="7">
        <v>20233</v>
      </c>
      <c r="AB61" s="7">
        <v>25692</v>
      </c>
      <c r="AC61" s="7">
        <v>16468</v>
      </c>
      <c r="AD61" s="7">
        <v>142810</v>
      </c>
      <c r="AE61" s="8">
        <v>41.769523252412988</v>
      </c>
      <c r="AF61" s="56" t="s">
        <v>470</v>
      </c>
      <c r="AG61" s="7">
        <v>20495</v>
      </c>
      <c r="AH61" s="7">
        <v>3526</v>
      </c>
      <c r="AI61" s="7">
        <v>1671</v>
      </c>
      <c r="AJ61" s="56" t="s">
        <v>470</v>
      </c>
      <c r="AK61" s="7">
        <v>25692</v>
      </c>
      <c r="AL61" s="8">
        <v>7.5144779175197423</v>
      </c>
      <c r="AM61" s="6">
        <v>1</v>
      </c>
      <c r="AN61" s="6">
        <v>1</v>
      </c>
      <c r="AO61" s="6">
        <v>1.5</v>
      </c>
      <c r="AP61" s="6">
        <v>2.5</v>
      </c>
      <c r="AQ61" s="5">
        <v>1367.6</v>
      </c>
      <c r="AR61" s="5">
        <v>29</v>
      </c>
      <c r="AS61" s="5">
        <v>300</v>
      </c>
      <c r="AT61" s="14" t="s">
        <v>461</v>
      </c>
      <c r="AU61" s="5">
        <v>44</v>
      </c>
      <c r="AV61" s="5">
        <v>2200</v>
      </c>
      <c r="AW61" s="5">
        <v>31000</v>
      </c>
      <c r="AX61" s="5">
        <v>1500</v>
      </c>
      <c r="AY61" s="20">
        <v>28</v>
      </c>
    </row>
    <row r="62" spans="1:51" s="18" customFormat="1" ht="17.100000000000001" customHeight="1" x14ac:dyDescent="0.3">
      <c r="A62" s="35" t="s">
        <v>45</v>
      </c>
      <c r="B62" s="36" t="s">
        <v>43</v>
      </c>
      <c r="C62" s="36" t="s">
        <v>44</v>
      </c>
      <c r="D62" s="36" t="s">
        <v>45</v>
      </c>
      <c r="E62" s="37" t="s">
        <v>46</v>
      </c>
      <c r="F62" s="37" t="s">
        <v>47</v>
      </c>
      <c r="G62" s="5">
        <v>264</v>
      </c>
      <c r="H62" s="5">
        <v>697</v>
      </c>
      <c r="I62" s="5">
        <v>611</v>
      </c>
      <c r="J62" s="12">
        <v>2497</v>
      </c>
      <c r="K62" s="5">
        <v>3805</v>
      </c>
      <c r="L62" s="6">
        <v>14.412878787878787</v>
      </c>
      <c r="M62" s="55" t="s">
        <v>470</v>
      </c>
      <c r="N62" s="5">
        <v>19</v>
      </c>
      <c r="O62" s="5">
        <v>174</v>
      </c>
      <c r="P62" s="5">
        <v>31800</v>
      </c>
      <c r="Q62" s="6">
        <v>120.45454545454545</v>
      </c>
      <c r="R62" s="5">
        <v>55</v>
      </c>
      <c r="S62" s="5">
        <v>194</v>
      </c>
      <c r="T62" s="5">
        <v>19</v>
      </c>
      <c r="U62" s="7">
        <v>3100</v>
      </c>
      <c r="V62" s="7">
        <v>7487</v>
      </c>
      <c r="W62" s="56" t="s">
        <v>470</v>
      </c>
      <c r="X62" s="7">
        <v>1622</v>
      </c>
      <c r="Y62" s="7">
        <v>12209</v>
      </c>
      <c r="Z62" s="13">
        <v>6642</v>
      </c>
      <c r="AA62" s="13">
        <v>808</v>
      </c>
      <c r="AB62" s="7">
        <v>1622</v>
      </c>
      <c r="AC62" s="13">
        <v>3137</v>
      </c>
      <c r="AD62" s="7">
        <v>12209</v>
      </c>
      <c r="AE62" s="8">
        <v>46.246212121212125</v>
      </c>
      <c r="AF62" s="56" t="s">
        <v>470</v>
      </c>
      <c r="AG62" s="7">
        <v>1000</v>
      </c>
      <c r="AH62" s="7">
        <v>622</v>
      </c>
      <c r="AI62" s="56" t="s">
        <v>470</v>
      </c>
      <c r="AJ62" s="56" t="s">
        <v>470</v>
      </c>
      <c r="AK62" s="7">
        <v>1622</v>
      </c>
      <c r="AL62" s="8">
        <v>6.1439393939393936</v>
      </c>
      <c r="AM62" s="59" t="s">
        <v>470</v>
      </c>
      <c r="AN62" s="6">
        <v>0.35</v>
      </c>
      <c r="AO62" s="59" t="s">
        <v>470</v>
      </c>
      <c r="AP62" s="6">
        <v>0.35</v>
      </c>
      <c r="AQ62" s="5">
        <v>754.28571428571433</v>
      </c>
      <c r="AR62" s="5">
        <v>7</v>
      </c>
      <c r="AS62" s="5">
        <v>186</v>
      </c>
      <c r="AT62" s="14" t="s">
        <v>460</v>
      </c>
      <c r="AU62" s="5">
        <v>15</v>
      </c>
      <c r="AV62" s="5">
        <v>780</v>
      </c>
      <c r="AW62" s="5">
        <v>2339</v>
      </c>
      <c r="AX62" s="5">
        <v>204</v>
      </c>
      <c r="AY62" s="20">
        <v>30</v>
      </c>
    </row>
    <row r="63" spans="1:51" s="18" customFormat="1" ht="17.100000000000001" customHeight="1" x14ac:dyDescent="0.3">
      <c r="A63" s="35" t="s">
        <v>50</v>
      </c>
      <c r="B63" s="36" t="s">
        <v>48</v>
      </c>
      <c r="C63" s="36" t="s">
        <v>49</v>
      </c>
      <c r="D63" s="36" t="s">
        <v>50</v>
      </c>
      <c r="E63" s="37" t="s">
        <v>51</v>
      </c>
      <c r="F63" s="37" t="s">
        <v>52</v>
      </c>
      <c r="G63" s="5">
        <v>206</v>
      </c>
      <c r="H63" s="5">
        <v>89</v>
      </c>
      <c r="I63" s="5">
        <v>203</v>
      </c>
      <c r="J63" s="12">
        <v>78</v>
      </c>
      <c r="K63" s="5">
        <v>370</v>
      </c>
      <c r="L63" s="6">
        <v>1.796116504854369</v>
      </c>
      <c r="M63" s="55" t="s">
        <v>470</v>
      </c>
      <c r="N63" s="55" t="s">
        <v>470</v>
      </c>
      <c r="O63" s="5">
        <v>107</v>
      </c>
      <c r="P63" s="5">
        <v>3325</v>
      </c>
      <c r="Q63" s="6">
        <v>16.140776699029125</v>
      </c>
      <c r="R63" s="5">
        <v>32</v>
      </c>
      <c r="S63" s="5">
        <v>24</v>
      </c>
      <c r="T63" s="5">
        <v>20</v>
      </c>
      <c r="U63" s="7">
        <v>2127</v>
      </c>
      <c r="V63" s="7">
        <v>7040</v>
      </c>
      <c r="W63" s="56" t="s">
        <v>470</v>
      </c>
      <c r="X63" s="56" t="s">
        <v>470</v>
      </c>
      <c r="Y63" s="7">
        <v>9167</v>
      </c>
      <c r="Z63" s="13">
        <v>5620</v>
      </c>
      <c r="AA63" s="13">
        <v>620</v>
      </c>
      <c r="AB63" s="7">
        <v>1527</v>
      </c>
      <c r="AC63" s="13">
        <v>1400</v>
      </c>
      <c r="AD63" s="7">
        <v>9167</v>
      </c>
      <c r="AE63" s="8">
        <v>44.5</v>
      </c>
      <c r="AF63" s="56" t="s">
        <v>470</v>
      </c>
      <c r="AG63" s="7">
        <v>887</v>
      </c>
      <c r="AH63" s="7">
        <v>300</v>
      </c>
      <c r="AI63" s="56" t="s">
        <v>470</v>
      </c>
      <c r="AJ63" s="7">
        <v>340</v>
      </c>
      <c r="AK63" s="7">
        <v>1527</v>
      </c>
      <c r="AL63" s="8">
        <v>7.4126213592233006</v>
      </c>
      <c r="AM63" s="59" t="s">
        <v>470</v>
      </c>
      <c r="AN63" s="6">
        <v>0.35</v>
      </c>
      <c r="AO63" s="59" t="s">
        <v>470</v>
      </c>
      <c r="AP63" s="6">
        <v>0.35</v>
      </c>
      <c r="AQ63" s="5">
        <v>588.57142857142856</v>
      </c>
      <c r="AR63" s="5">
        <v>1</v>
      </c>
      <c r="AS63" s="5">
        <v>50</v>
      </c>
      <c r="AT63" s="14" t="s">
        <v>460</v>
      </c>
      <c r="AU63" s="5">
        <v>12</v>
      </c>
      <c r="AV63" s="5">
        <v>624</v>
      </c>
      <c r="AW63" s="5">
        <v>439</v>
      </c>
      <c r="AX63" s="5">
        <v>13</v>
      </c>
      <c r="AY63" s="20">
        <v>32</v>
      </c>
    </row>
    <row r="64" spans="1:51" s="18" customFormat="1" ht="17.100000000000001" customHeight="1" x14ac:dyDescent="0.3">
      <c r="A64" s="35" t="s">
        <v>389</v>
      </c>
      <c r="B64" s="36" t="s">
        <v>388</v>
      </c>
      <c r="C64" s="36" t="s">
        <v>49</v>
      </c>
      <c r="D64" s="36" t="s">
        <v>389</v>
      </c>
      <c r="E64" s="37" t="s">
        <v>46</v>
      </c>
      <c r="F64" s="37" t="s">
        <v>47</v>
      </c>
      <c r="G64" s="5">
        <v>287</v>
      </c>
      <c r="H64" s="5">
        <v>300</v>
      </c>
      <c r="I64" s="55" t="s">
        <v>470</v>
      </c>
      <c r="J64" s="12">
        <v>257</v>
      </c>
      <c r="K64" s="5">
        <v>557</v>
      </c>
      <c r="L64" s="6">
        <v>1.9407665505226481</v>
      </c>
      <c r="M64" s="55" t="s">
        <v>470</v>
      </c>
      <c r="N64" s="55" t="s">
        <v>470</v>
      </c>
      <c r="O64" s="55" t="s">
        <v>470</v>
      </c>
      <c r="P64" s="55" t="s">
        <v>470</v>
      </c>
      <c r="Q64" s="59" t="s">
        <v>470</v>
      </c>
      <c r="R64" s="55" t="s">
        <v>470</v>
      </c>
      <c r="S64" s="5">
        <v>50</v>
      </c>
      <c r="T64" s="5">
        <v>29</v>
      </c>
      <c r="U64" s="7">
        <v>4558</v>
      </c>
      <c r="V64" s="7">
        <v>5648</v>
      </c>
      <c r="W64" s="56" t="s">
        <v>470</v>
      </c>
      <c r="X64" s="56" t="s">
        <v>470</v>
      </c>
      <c r="Y64" s="7">
        <v>10206</v>
      </c>
      <c r="Z64" s="13">
        <v>3753</v>
      </c>
      <c r="AA64" s="13">
        <v>241</v>
      </c>
      <c r="AB64" s="7">
        <v>1562</v>
      </c>
      <c r="AC64" s="13">
        <v>4650</v>
      </c>
      <c r="AD64" s="7">
        <v>10206</v>
      </c>
      <c r="AE64" s="8">
        <v>35.560975609756099</v>
      </c>
      <c r="AF64" s="56" t="s">
        <v>470</v>
      </c>
      <c r="AG64" s="7">
        <v>564</v>
      </c>
      <c r="AH64" s="7">
        <v>489</v>
      </c>
      <c r="AI64" s="7">
        <v>429</v>
      </c>
      <c r="AJ64" s="7">
        <v>80</v>
      </c>
      <c r="AK64" s="7">
        <v>1562</v>
      </c>
      <c r="AL64" s="8">
        <v>5.4425087108013939</v>
      </c>
      <c r="AM64" s="59" t="s">
        <v>470</v>
      </c>
      <c r="AN64" s="6">
        <v>0.25</v>
      </c>
      <c r="AO64" s="59" t="s">
        <v>470</v>
      </c>
      <c r="AP64" s="6">
        <v>0.25</v>
      </c>
      <c r="AQ64" s="5">
        <v>1148</v>
      </c>
      <c r="AR64" s="55" t="s">
        <v>470</v>
      </c>
      <c r="AS64" s="55" t="s">
        <v>470</v>
      </c>
      <c r="AT64" s="14" t="s">
        <v>460</v>
      </c>
      <c r="AU64" s="5">
        <v>10</v>
      </c>
      <c r="AV64" s="5">
        <v>480</v>
      </c>
      <c r="AW64" s="5">
        <v>150</v>
      </c>
      <c r="AX64" s="5">
        <v>10</v>
      </c>
      <c r="AY64" s="57" t="s">
        <v>470</v>
      </c>
    </row>
    <row r="65" spans="1:51" s="18" customFormat="1" ht="17.100000000000001" customHeight="1" x14ac:dyDescent="0.3">
      <c r="A65" s="35" t="s">
        <v>358</v>
      </c>
      <c r="B65" s="36" t="s">
        <v>430</v>
      </c>
      <c r="C65" s="36" t="s">
        <v>0</v>
      </c>
      <c r="D65" s="36" t="s">
        <v>358</v>
      </c>
      <c r="E65" s="37" t="s">
        <v>359</v>
      </c>
      <c r="F65" s="37" t="s">
        <v>360</v>
      </c>
      <c r="G65" s="5">
        <v>1095</v>
      </c>
      <c r="H65" s="5">
        <v>650</v>
      </c>
      <c r="I65" s="5">
        <v>6950</v>
      </c>
      <c r="J65" s="12">
        <v>2468</v>
      </c>
      <c r="K65" s="5">
        <v>10068</v>
      </c>
      <c r="L65" s="6">
        <v>9.1945205479452063</v>
      </c>
      <c r="M65" s="5">
        <v>35</v>
      </c>
      <c r="N65" s="5">
        <v>48</v>
      </c>
      <c r="O65" s="5">
        <v>220</v>
      </c>
      <c r="P65" s="5">
        <v>6800</v>
      </c>
      <c r="Q65" s="6">
        <v>6.2100456621004563</v>
      </c>
      <c r="R65" s="5">
        <v>130</v>
      </c>
      <c r="S65" s="5">
        <v>260</v>
      </c>
      <c r="T65" s="5">
        <v>27</v>
      </c>
      <c r="U65" s="7">
        <v>1085</v>
      </c>
      <c r="V65" s="7">
        <v>5607</v>
      </c>
      <c r="W65" s="56" t="s">
        <v>470</v>
      </c>
      <c r="X65" s="56" t="s">
        <v>470</v>
      </c>
      <c r="Y65" s="7">
        <v>6692</v>
      </c>
      <c r="Z65" s="13">
        <v>4050</v>
      </c>
      <c r="AA65" s="58" t="s">
        <v>470</v>
      </c>
      <c r="AB65" s="7">
        <v>2642</v>
      </c>
      <c r="AC65" s="58" t="s">
        <v>470</v>
      </c>
      <c r="AD65" s="7">
        <v>6692</v>
      </c>
      <c r="AE65" s="8">
        <v>6.1114155251141549</v>
      </c>
      <c r="AF65" s="56" t="s">
        <v>470</v>
      </c>
      <c r="AG65" s="7">
        <v>2242</v>
      </c>
      <c r="AH65" s="7">
        <v>400</v>
      </c>
      <c r="AI65" s="56" t="s">
        <v>470</v>
      </c>
      <c r="AJ65" s="56" t="s">
        <v>470</v>
      </c>
      <c r="AK65" s="7">
        <v>2642</v>
      </c>
      <c r="AL65" s="8">
        <v>2.4127853881278538</v>
      </c>
      <c r="AM65" s="59" t="s">
        <v>470</v>
      </c>
      <c r="AN65" s="6">
        <v>0.25</v>
      </c>
      <c r="AO65" s="59" t="s">
        <v>470</v>
      </c>
      <c r="AP65" s="6">
        <v>0.25</v>
      </c>
      <c r="AQ65" s="5">
        <v>4380</v>
      </c>
      <c r="AR65" s="5">
        <v>3</v>
      </c>
      <c r="AS65" s="5">
        <v>82</v>
      </c>
      <c r="AT65" s="14" t="s">
        <v>459</v>
      </c>
      <c r="AU65" s="5">
        <v>10</v>
      </c>
      <c r="AV65" s="5">
        <v>700</v>
      </c>
      <c r="AW65" s="5">
        <v>1120</v>
      </c>
      <c r="AX65" s="5">
        <v>48</v>
      </c>
      <c r="AY65" s="20">
        <v>42</v>
      </c>
    </row>
    <row r="66" spans="1:51" s="18" customFormat="1" ht="17.100000000000001" customHeight="1" x14ac:dyDescent="0.3">
      <c r="A66" s="35" t="s">
        <v>59</v>
      </c>
      <c r="B66" s="36" t="s">
        <v>57</v>
      </c>
      <c r="C66" s="36" t="s">
        <v>58</v>
      </c>
      <c r="D66" s="36" t="s">
        <v>59</v>
      </c>
      <c r="E66" s="37" t="s">
        <v>60</v>
      </c>
      <c r="F66" s="37" t="s">
        <v>61</v>
      </c>
      <c r="G66" s="5">
        <v>629</v>
      </c>
      <c r="H66" s="5">
        <v>1563</v>
      </c>
      <c r="I66" s="5">
        <v>1031</v>
      </c>
      <c r="J66" s="12">
        <v>2091</v>
      </c>
      <c r="K66" s="5">
        <v>4685</v>
      </c>
      <c r="L66" s="6">
        <v>7.4483306836248016</v>
      </c>
      <c r="M66" s="55" t="s">
        <v>470</v>
      </c>
      <c r="N66" s="5">
        <v>12</v>
      </c>
      <c r="O66" s="5">
        <v>616</v>
      </c>
      <c r="P66" s="5">
        <v>10800</v>
      </c>
      <c r="Q66" s="6">
        <v>17.170111287758345</v>
      </c>
      <c r="R66" s="5">
        <v>189</v>
      </c>
      <c r="S66" s="5">
        <v>369</v>
      </c>
      <c r="T66" s="5">
        <v>16</v>
      </c>
      <c r="U66" s="56" t="s">
        <v>470</v>
      </c>
      <c r="V66" s="7">
        <v>15000</v>
      </c>
      <c r="W66" s="56" t="s">
        <v>470</v>
      </c>
      <c r="X66" s="7">
        <v>587</v>
      </c>
      <c r="Y66" s="7">
        <v>15587</v>
      </c>
      <c r="Z66" s="58" t="s">
        <v>470</v>
      </c>
      <c r="AA66" s="58" t="s">
        <v>470</v>
      </c>
      <c r="AB66" s="7">
        <v>14571</v>
      </c>
      <c r="AC66" s="13">
        <v>267</v>
      </c>
      <c r="AD66" s="7">
        <v>14838</v>
      </c>
      <c r="AE66" s="8">
        <v>23.589825119236885</v>
      </c>
      <c r="AF66" s="56" t="s">
        <v>470</v>
      </c>
      <c r="AG66" s="7">
        <v>11159</v>
      </c>
      <c r="AH66" s="7">
        <v>709</v>
      </c>
      <c r="AI66" s="7">
        <v>2703</v>
      </c>
      <c r="AJ66" s="56" t="s">
        <v>470</v>
      </c>
      <c r="AK66" s="7">
        <v>14571</v>
      </c>
      <c r="AL66" s="8">
        <v>23.165341812400637</v>
      </c>
      <c r="AM66" s="59" t="s">
        <v>470</v>
      </c>
      <c r="AN66" s="59" t="s">
        <v>470</v>
      </c>
      <c r="AO66" s="59" t="s">
        <v>470</v>
      </c>
      <c r="AP66" s="59" t="s">
        <v>470</v>
      </c>
      <c r="AQ66" s="55" t="s">
        <v>470</v>
      </c>
      <c r="AR66" s="5">
        <v>11</v>
      </c>
      <c r="AS66" s="5">
        <v>700</v>
      </c>
      <c r="AT66" s="14" t="s">
        <v>462</v>
      </c>
      <c r="AU66" s="5">
        <v>14</v>
      </c>
      <c r="AV66" s="5">
        <v>700</v>
      </c>
      <c r="AW66" s="5">
        <v>2631</v>
      </c>
      <c r="AX66" s="5">
        <v>250</v>
      </c>
      <c r="AY66" s="57" t="s">
        <v>470</v>
      </c>
    </row>
    <row r="67" spans="1:51" s="18" customFormat="1" ht="17.100000000000001" customHeight="1" x14ac:dyDescent="0.3">
      <c r="A67" s="35" t="s">
        <v>238</v>
      </c>
      <c r="B67" s="36" t="s">
        <v>236</v>
      </c>
      <c r="C67" s="36" t="s">
        <v>237</v>
      </c>
      <c r="D67" s="36" t="s">
        <v>238</v>
      </c>
      <c r="E67" s="37" t="s">
        <v>239</v>
      </c>
      <c r="F67" s="37" t="s">
        <v>240</v>
      </c>
      <c r="G67" s="5">
        <v>5753</v>
      </c>
      <c r="H67" s="5">
        <v>22656</v>
      </c>
      <c r="I67" s="5">
        <v>12711</v>
      </c>
      <c r="J67" s="12">
        <v>8578</v>
      </c>
      <c r="K67" s="5">
        <v>43945</v>
      </c>
      <c r="L67" s="6">
        <v>7.6386233269598467</v>
      </c>
      <c r="M67" s="5">
        <v>200</v>
      </c>
      <c r="N67" s="5">
        <v>1178</v>
      </c>
      <c r="O67" s="5">
        <v>1574</v>
      </c>
      <c r="P67" s="5">
        <v>24000</v>
      </c>
      <c r="Q67" s="6">
        <v>4.1717364853120111</v>
      </c>
      <c r="R67" s="5">
        <v>910</v>
      </c>
      <c r="S67" s="5">
        <v>610</v>
      </c>
      <c r="T67" s="5">
        <v>80</v>
      </c>
      <c r="U67" s="7">
        <v>199725</v>
      </c>
      <c r="V67" s="7">
        <v>14033</v>
      </c>
      <c r="W67" s="56" t="s">
        <v>470</v>
      </c>
      <c r="X67" s="7">
        <v>3330</v>
      </c>
      <c r="Y67" s="7">
        <v>217088</v>
      </c>
      <c r="Z67" s="7">
        <v>102661</v>
      </c>
      <c r="AA67" s="7">
        <v>37129</v>
      </c>
      <c r="AB67" s="7">
        <v>19803</v>
      </c>
      <c r="AC67" s="7">
        <v>50357</v>
      </c>
      <c r="AD67" s="7">
        <v>209950</v>
      </c>
      <c r="AE67" s="8">
        <v>36.494003128802362</v>
      </c>
      <c r="AF67" s="56" t="s">
        <v>470</v>
      </c>
      <c r="AG67" s="7">
        <v>15252</v>
      </c>
      <c r="AH67" s="7">
        <v>2440</v>
      </c>
      <c r="AI67" s="7">
        <v>2111</v>
      </c>
      <c r="AJ67" s="56" t="s">
        <v>470</v>
      </c>
      <c r="AK67" s="7">
        <v>19803</v>
      </c>
      <c r="AL67" s="8">
        <v>3.4422040674430732</v>
      </c>
      <c r="AM67" s="6">
        <v>1</v>
      </c>
      <c r="AN67" s="6">
        <v>1</v>
      </c>
      <c r="AO67" s="6">
        <v>2.8</v>
      </c>
      <c r="AP67" s="6">
        <v>3.8</v>
      </c>
      <c r="AQ67" s="5">
        <v>1513.9473684210527</v>
      </c>
      <c r="AR67" s="5">
        <v>27</v>
      </c>
      <c r="AS67" s="5">
        <v>400</v>
      </c>
      <c r="AT67" s="14" t="s">
        <v>460</v>
      </c>
      <c r="AU67" s="5">
        <v>46</v>
      </c>
      <c r="AV67" s="5">
        <v>2392</v>
      </c>
      <c r="AW67" s="5">
        <v>47179</v>
      </c>
      <c r="AX67" s="5">
        <v>2600</v>
      </c>
      <c r="AY67" s="20">
        <v>168</v>
      </c>
    </row>
    <row r="68" spans="1:51" s="18" customFormat="1" ht="17.100000000000001" customHeight="1" x14ac:dyDescent="0.3">
      <c r="A68" s="35" t="s">
        <v>243</v>
      </c>
      <c r="B68" s="36" t="s">
        <v>241</v>
      </c>
      <c r="C68" s="36" t="s">
        <v>242</v>
      </c>
      <c r="D68" s="36" t="s">
        <v>243</v>
      </c>
      <c r="E68" s="37" t="s">
        <v>244</v>
      </c>
      <c r="F68" s="37" t="s">
        <v>245</v>
      </c>
      <c r="G68" s="5">
        <v>533</v>
      </c>
      <c r="H68" s="5">
        <v>250</v>
      </c>
      <c r="I68" s="5">
        <v>401</v>
      </c>
      <c r="J68" s="12">
        <v>296</v>
      </c>
      <c r="K68" s="5">
        <v>947</v>
      </c>
      <c r="L68" s="6">
        <v>1.7767354596622889</v>
      </c>
      <c r="M68" s="5">
        <v>4</v>
      </c>
      <c r="N68" s="5">
        <v>4</v>
      </c>
      <c r="O68" s="5">
        <v>150</v>
      </c>
      <c r="P68" s="5">
        <v>3400</v>
      </c>
      <c r="Q68" s="6">
        <v>6.3789868667917444</v>
      </c>
      <c r="R68" s="5">
        <v>30</v>
      </c>
      <c r="S68" s="5">
        <v>19</v>
      </c>
      <c r="T68" s="5">
        <v>25</v>
      </c>
      <c r="U68" s="7">
        <v>4000</v>
      </c>
      <c r="V68" s="7">
        <v>7426</v>
      </c>
      <c r="W68" s="56" t="s">
        <v>470</v>
      </c>
      <c r="X68" s="56" t="s">
        <v>470</v>
      </c>
      <c r="Y68" s="7">
        <v>11426</v>
      </c>
      <c r="Z68" s="13">
        <v>5626</v>
      </c>
      <c r="AA68" s="13">
        <v>800</v>
      </c>
      <c r="AB68" s="7">
        <v>2800</v>
      </c>
      <c r="AC68" s="13">
        <v>2200</v>
      </c>
      <c r="AD68" s="7">
        <v>11426</v>
      </c>
      <c r="AE68" s="8">
        <v>21.437148217636022</v>
      </c>
      <c r="AF68" s="56" t="s">
        <v>470</v>
      </c>
      <c r="AG68" s="7">
        <v>1500</v>
      </c>
      <c r="AH68" s="7">
        <v>500</v>
      </c>
      <c r="AI68" s="7">
        <v>500</v>
      </c>
      <c r="AJ68" s="7">
        <v>300</v>
      </c>
      <c r="AK68" s="7">
        <v>2800</v>
      </c>
      <c r="AL68" s="8">
        <v>5.2532833020637897</v>
      </c>
      <c r="AM68" s="59" t="s">
        <v>470</v>
      </c>
      <c r="AN68" s="6">
        <v>0.4</v>
      </c>
      <c r="AO68" s="59" t="s">
        <v>470</v>
      </c>
      <c r="AP68" s="6">
        <v>0.4</v>
      </c>
      <c r="AQ68" s="5">
        <v>1332.5</v>
      </c>
      <c r="AR68" s="5">
        <v>2</v>
      </c>
      <c r="AS68" s="5">
        <v>25</v>
      </c>
      <c r="AT68" s="14" t="s">
        <v>460</v>
      </c>
      <c r="AU68" s="5">
        <v>10</v>
      </c>
      <c r="AV68" s="5">
        <v>725</v>
      </c>
      <c r="AW68" s="5">
        <v>350</v>
      </c>
      <c r="AX68" s="5">
        <v>20</v>
      </c>
      <c r="AY68" s="20">
        <v>37</v>
      </c>
    </row>
    <row r="69" spans="1:51" s="18" customFormat="1" ht="17.100000000000001" customHeight="1" x14ac:dyDescent="0.3">
      <c r="A69" s="35" t="s">
        <v>248</v>
      </c>
      <c r="B69" s="36" t="s">
        <v>246</v>
      </c>
      <c r="C69" s="36" t="s">
        <v>247</v>
      </c>
      <c r="D69" s="36" t="s">
        <v>248</v>
      </c>
      <c r="E69" s="37" t="s">
        <v>249</v>
      </c>
      <c r="F69" s="37" t="s">
        <v>250</v>
      </c>
      <c r="G69" s="5">
        <v>9052</v>
      </c>
      <c r="H69" s="5">
        <v>64884</v>
      </c>
      <c r="I69" s="5">
        <v>39106</v>
      </c>
      <c r="J69" s="12">
        <v>42132</v>
      </c>
      <c r="K69" s="5">
        <v>146122</v>
      </c>
      <c r="L69" s="6">
        <v>16.142509942554131</v>
      </c>
      <c r="M69" s="5">
        <v>1209</v>
      </c>
      <c r="N69" s="5">
        <v>1215</v>
      </c>
      <c r="O69" s="5">
        <v>2247</v>
      </c>
      <c r="P69" s="5">
        <v>43559</v>
      </c>
      <c r="Q69" s="6">
        <v>4.8120857269111799</v>
      </c>
      <c r="R69" s="5">
        <v>2378</v>
      </c>
      <c r="S69" s="5">
        <v>1323</v>
      </c>
      <c r="T69" s="5">
        <v>178</v>
      </c>
      <c r="U69" s="7">
        <v>377223</v>
      </c>
      <c r="V69" s="7">
        <v>10033</v>
      </c>
      <c r="W69" s="56" t="s">
        <v>470</v>
      </c>
      <c r="X69" s="7">
        <v>18948</v>
      </c>
      <c r="Y69" s="7">
        <v>406204</v>
      </c>
      <c r="Z69" s="7">
        <v>178104</v>
      </c>
      <c r="AA69" s="7">
        <v>81753</v>
      </c>
      <c r="AB69" s="7">
        <v>71966</v>
      </c>
      <c r="AC69" s="7">
        <v>74450</v>
      </c>
      <c r="AD69" s="7">
        <v>406273</v>
      </c>
      <c r="AE69" s="8">
        <v>44.88212549712771</v>
      </c>
      <c r="AF69" s="56" t="s">
        <v>470</v>
      </c>
      <c r="AG69" s="7">
        <v>51895</v>
      </c>
      <c r="AH69" s="7">
        <v>9231</v>
      </c>
      <c r="AI69" s="7">
        <v>10840</v>
      </c>
      <c r="AJ69" s="56" t="s">
        <v>470</v>
      </c>
      <c r="AK69" s="7">
        <v>71966</v>
      </c>
      <c r="AL69" s="8">
        <v>7.9502872293415816</v>
      </c>
      <c r="AM69" s="6">
        <v>1</v>
      </c>
      <c r="AN69" s="6">
        <v>1</v>
      </c>
      <c r="AO69" s="6">
        <v>4.5</v>
      </c>
      <c r="AP69" s="6">
        <v>5.5</v>
      </c>
      <c r="AQ69" s="5">
        <v>1645.8181818181818</v>
      </c>
      <c r="AR69" s="5">
        <v>56</v>
      </c>
      <c r="AS69" s="5">
        <v>1249</v>
      </c>
      <c r="AT69" s="14" t="s">
        <v>461</v>
      </c>
      <c r="AU69" s="5">
        <v>57</v>
      </c>
      <c r="AV69" s="5">
        <v>2964</v>
      </c>
      <c r="AW69" s="5">
        <v>99580</v>
      </c>
      <c r="AX69" s="5">
        <v>14768</v>
      </c>
      <c r="AY69" s="20">
        <v>121</v>
      </c>
    </row>
    <row r="70" spans="1:51" s="18" customFormat="1" ht="17.100000000000001" customHeight="1" x14ac:dyDescent="0.3">
      <c r="A70" s="35" t="s">
        <v>253</v>
      </c>
      <c r="B70" s="36" t="s">
        <v>251</v>
      </c>
      <c r="C70" s="36" t="s">
        <v>252</v>
      </c>
      <c r="D70" s="36" t="s">
        <v>253</v>
      </c>
      <c r="E70" s="37" t="s">
        <v>254</v>
      </c>
      <c r="F70" s="37" t="s">
        <v>255</v>
      </c>
      <c r="G70" s="5">
        <v>751</v>
      </c>
      <c r="H70" s="5">
        <v>4712</v>
      </c>
      <c r="I70" s="5">
        <v>3616</v>
      </c>
      <c r="J70" s="12">
        <v>2858</v>
      </c>
      <c r="K70" s="5">
        <v>11186</v>
      </c>
      <c r="L70" s="6">
        <v>14.894806924101198</v>
      </c>
      <c r="M70" s="5">
        <v>10</v>
      </c>
      <c r="N70" s="5">
        <v>480</v>
      </c>
      <c r="O70" s="5">
        <v>840</v>
      </c>
      <c r="P70" s="5">
        <v>14700</v>
      </c>
      <c r="Q70" s="6">
        <v>19.573901464713714</v>
      </c>
      <c r="R70" s="5">
        <v>714</v>
      </c>
      <c r="S70" s="5">
        <v>432</v>
      </c>
      <c r="T70" s="5">
        <v>53</v>
      </c>
      <c r="U70" s="7">
        <v>72544</v>
      </c>
      <c r="V70" s="7">
        <v>8033</v>
      </c>
      <c r="W70" s="56" t="s">
        <v>470</v>
      </c>
      <c r="X70" s="56" t="s">
        <v>470</v>
      </c>
      <c r="Y70" s="7">
        <v>80577</v>
      </c>
      <c r="Z70" s="13">
        <v>42294</v>
      </c>
      <c r="AA70" s="13">
        <v>6617</v>
      </c>
      <c r="AB70" s="7">
        <v>12063</v>
      </c>
      <c r="AC70" s="13">
        <v>19603</v>
      </c>
      <c r="AD70" s="7">
        <v>80577</v>
      </c>
      <c r="AE70" s="8">
        <v>107.29294274300932</v>
      </c>
      <c r="AF70" s="56" t="s">
        <v>470</v>
      </c>
      <c r="AG70" s="7">
        <v>10243</v>
      </c>
      <c r="AH70" s="7">
        <v>910</v>
      </c>
      <c r="AI70" s="7">
        <v>910</v>
      </c>
      <c r="AJ70" s="56" t="s">
        <v>470</v>
      </c>
      <c r="AK70" s="7">
        <v>12063</v>
      </c>
      <c r="AL70" s="8">
        <v>16.062583222370172</v>
      </c>
      <c r="AM70" s="59" t="s">
        <v>470</v>
      </c>
      <c r="AN70" s="6">
        <v>1</v>
      </c>
      <c r="AO70" s="6">
        <v>0.55000000000000004</v>
      </c>
      <c r="AP70" s="6">
        <v>1.55</v>
      </c>
      <c r="AQ70" s="5">
        <v>484.51612903225805</v>
      </c>
      <c r="AR70" s="5">
        <v>3</v>
      </c>
      <c r="AS70" s="5">
        <v>750</v>
      </c>
      <c r="AT70" s="14" t="s">
        <v>460</v>
      </c>
      <c r="AU70" s="5">
        <v>44</v>
      </c>
      <c r="AV70" s="5">
        <v>2288</v>
      </c>
      <c r="AW70" s="5">
        <v>17810</v>
      </c>
      <c r="AX70" s="5">
        <v>200</v>
      </c>
      <c r="AY70" s="20">
        <v>78</v>
      </c>
    </row>
    <row r="71" spans="1:51" s="18" customFormat="1" ht="17.100000000000001" customHeight="1" x14ac:dyDescent="0.3">
      <c r="A71" s="35" t="s">
        <v>258</v>
      </c>
      <c r="B71" s="36" t="s">
        <v>256</v>
      </c>
      <c r="C71" s="36" t="s">
        <v>257</v>
      </c>
      <c r="D71" s="36" t="s">
        <v>258</v>
      </c>
      <c r="E71" s="37" t="s">
        <v>259</v>
      </c>
      <c r="F71" s="37" t="s">
        <v>260</v>
      </c>
      <c r="G71" s="5">
        <v>9793</v>
      </c>
      <c r="H71" s="5">
        <v>79170</v>
      </c>
      <c r="I71" s="55" t="s">
        <v>470</v>
      </c>
      <c r="J71" s="12">
        <v>7897</v>
      </c>
      <c r="K71" s="5">
        <v>87067</v>
      </c>
      <c r="L71" s="6">
        <v>8.8907382824466463</v>
      </c>
      <c r="M71" s="55" t="s">
        <v>470</v>
      </c>
      <c r="N71" s="5">
        <v>121</v>
      </c>
      <c r="O71" s="5">
        <v>2286</v>
      </c>
      <c r="P71" s="5">
        <v>26359</v>
      </c>
      <c r="Q71" s="6">
        <v>2.6916164607372615</v>
      </c>
      <c r="R71" s="5">
        <v>545</v>
      </c>
      <c r="S71" s="5">
        <v>700</v>
      </c>
      <c r="T71" s="5">
        <v>60</v>
      </c>
      <c r="U71" s="7">
        <v>187626</v>
      </c>
      <c r="V71" s="7">
        <v>8033</v>
      </c>
      <c r="W71" s="56" t="s">
        <v>470</v>
      </c>
      <c r="X71" s="7">
        <v>8842</v>
      </c>
      <c r="Y71" s="7">
        <v>204501</v>
      </c>
      <c r="Z71" s="7">
        <v>97421</v>
      </c>
      <c r="AA71" s="7">
        <v>28576</v>
      </c>
      <c r="AB71" s="7">
        <v>29157</v>
      </c>
      <c r="AC71" s="7">
        <v>40506</v>
      </c>
      <c r="AD71" s="7">
        <v>195660</v>
      </c>
      <c r="AE71" s="8">
        <v>19.979577249055449</v>
      </c>
      <c r="AF71" s="56" t="s">
        <v>470</v>
      </c>
      <c r="AG71" s="7">
        <v>26497</v>
      </c>
      <c r="AH71" s="7">
        <v>2660</v>
      </c>
      <c r="AI71" s="56" t="s">
        <v>470</v>
      </c>
      <c r="AJ71" s="56" t="s">
        <v>470</v>
      </c>
      <c r="AK71" s="7">
        <v>29157</v>
      </c>
      <c r="AL71" s="8">
        <v>2.977330746451547</v>
      </c>
      <c r="AM71" s="59" t="s">
        <v>470</v>
      </c>
      <c r="AN71" s="6">
        <v>2</v>
      </c>
      <c r="AO71" s="6">
        <v>2</v>
      </c>
      <c r="AP71" s="6">
        <v>4</v>
      </c>
      <c r="AQ71" s="5">
        <v>2448.25</v>
      </c>
      <c r="AR71" s="5">
        <v>23</v>
      </c>
      <c r="AS71" s="5">
        <v>205</v>
      </c>
      <c r="AT71" s="14" t="s">
        <v>460</v>
      </c>
      <c r="AU71" s="5">
        <v>59</v>
      </c>
      <c r="AV71" s="5">
        <v>3068</v>
      </c>
      <c r="AW71" s="5">
        <v>20032</v>
      </c>
      <c r="AX71" s="5">
        <v>9516</v>
      </c>
      <c r="AY71" s="20">
        <v>124</v>
      </c>
    </row>
    <row r="72" spans="1:51" s="18" customFormat="1" ht="17.100000000000001" customHeight="1" x14ac:dyDescent="0.3">
      <c r="A72" s="35" t="s">
        <v>54</v>
      </c>
      <c r="B72" s="36" t="s">
        <v>436</v>
      </c>
      <c r="C72" s="36" t="s">
        <v>53</v>
      </c>
      <c r="D72" s="36" t="s">
        <v>54</v>
      </c>
      <c r="E72" s="37" t="s">
        <v>55</v>
      </c>
      <c r="F72" s="37" t="s">
        <v>56</v>
      </c>
      <c r="G72" s="5">
        <v>636</v>
      </c>
      <c r="H72" s="5">
        <v>5800</v>
      </c>
      <c r="I72" s="55" t="s">
        <v>470</v>
      </c>
      <c r="J72" s="12">
        <v>2430</v>
      </c>
      <c r="K72" s="5">
        <v>8230</v>
      </c>
      <c r="L72" s="6">
        <v>12.940251572327044</v>
      </c>
      <c r="M72" s="5">
        <v>25</v>
      </c>
      <c r="N72" s="5">
        <v>25</v>
      </c>
      <c r="O72" s="55" t="s">
        <v>470</v>
      </c>
      <c r="P72" s="5">
        <v>12000</v>
      </c>
      <c r="Q72" s="6">
        <v>18.867924528301888</v>
      </c>
      <c r="R72" s="55" t="s">
        <v>470</v>
      </c>
      <c r="S72" s="5">
        <v>950</v>
      </c>
      <c r="T72" s="5">
        <v>22</v>
      </c>
      <c r="U72" s="7">
        <v>2500</v>
      </c>
      <c r="V72" s="7">
        <v>8033</v>
      </c>
      <c r="W72" s="56" t="s">
        <v>470</v>
      </c>
      <c r="X72" s="7">
        <v>2500</v>
      </c>
      <c r="Y72" s="7">
        <v>13033</v>
      </c>
      <c r="Z72" s="13">
        <v>3500</v>
      </c>
      <c r="AA72" s="58" t="s">
        <v>470</v>
      </c>
      <c r="AB72" s="7">
        <v>5100</v>
      </c>
      <c r="AC72" s="13">
        <v>4433</v>
      </c>
      <c r="AD72" s="7">
        <v>13033</v>
      </c>
      <c r="AE72" s="8">
        <v>20.492138364779873</v>
      </c>
      <c r="AF72" s="56" t="s">
        <v>470</v>
      </c>
      <c r="AG72" s="7">
        <v>4850</v>
      </c>
      <c r="AH72" s="7">
        <v>250</v>
      </c>
      <c r="AI72" s="56" t="s">
        <v>470</v>
      </c>
      <c r="AJ72" s="56" t="s">
        <v>470</v>
      </c>
      <c r="AK72" s="7">
        <v>5100</v>
      </c>
      <c r="AL72" s="8">
        <v>8.0188679245283012</v>
      </c>
      <c r="AM72" s="59" t="s">
        <v>470</v>
      </c>
      <c r="AN72" s="6">
        <v>0.5</v>
      </c>
      <c r="AO72" s="59" t="s">
        <v>470</v>
      </c>
      <c r="AP72" s="6">
        <v>0.5</v>
      </c>
      <c r="AQ72" s="5">
        <v>1272</v>
      </c>
      <c r="AR72" s="5">
        <v>5</v>
      </c>
      <c r="AS72" s="5">
        <v>100</v>
      </c>
      <c r="AT72" s="14" t="s">
        <v>460</v>
      </c>
      <c r="AU72" s="5">
        <v>20</v>
      </c>
      <c r="AV72" s="5">
        <v>1000</v>
      </c>
      <c r="AW72" s="5">
        <v>400</v>
      </c>
      <c r="AX72" s="5">
        <v>200</v>
      </c>
      <c r="AY72" s="20">
        <v>18</v>
      </c>
    </row>
    <row r="73" spans="1:51" s="18" customFormat="1" ht="17.100000000000001" customHeight="1" x14ac:dyDescent="0.3">
      <c r="A73" s="35" t="s">
        <v>263</v>
      </c>
      <c r="B73" s="36" t="s">
        <v>261</v>
      </c>
      <c r="C73" s="36" t="s">
        <v>262</v>
      </c>
      <c r="D73" s="36" t="s">
        <v>263</v>
      </c>
      <c r="E73" s="37" t="s">
        <v>264</v>
      </c>
      <c r="F73" s="37" t="s">
        <v>265</v>
      </c>
      <c r="G73" s="5">
        <v>1416</v>
      </c>
      <c r="H73" s="5">
        <v>2774</v>
      </c>
      <c r="I73" s="5">
        <v>3053</v>
      </c>
      <c r="J73" s="12">
        <v>2061</v>
      </c>
      <c r="K73" s="5">
        <v>7888</v>
      </c>
      <c r="L73" s="6">
        <v>5.5706214689265536</v>
      </c>
      <c r="M73" s="5">
        <v>25</v>
      </c>
      <c r="N73" s="5">
        <v>214</v>
      </c>
      <c r="O73" s="5">
        <v>395</v>
      </c>
      <c r="P73" s="5">
        <v>7736</v>
      </c>
      <c r="Q73" s="6">
        <v>5.463276836158192</v>
      </c>
      <c r="R73" s="5">
        <v>170</v>
      </c>
      <c r="S73" s="5">
        <v>264</v>
      </c>
      <c r="T73" s="5">
        <v>33</v>
      </c>
      <c r="U73" s="7">
        <v>67357</v>
      </c>
      <c r="V73" s="7">
        <v>8033</v>
      </c>
      <c r="W73" s="56" t="s">
        <v>470</v>
      </c>
      <c r="X73" s="56" t="s">
        <v>470</v>
      </c>
      <c r="Y73" s="7">
        <v>75390</v>
      </c>
      <c r="Z73" s="13">
        <v>43365</v>
      </c>
      <c r="AA73" s="13">
        <v>12893</v>
      </c>
      <c r="AB73" s="7">
        <v>8903</v>
      </c>
      <c r="AC73" s="13">
        <v>10229</v>
      </c>
      <c r="AD73" s="7">
        <v>75390</v>
      </c>
      <c r="AE73" s="8">
        <v>53.241525423728817</v>
      </c>
      <c r="AF73" s="56" t="s">
        <v>470</v>
      </c>
      <c r="AG73" s="7">
        <v>7582</v>
      </c>
      <c r="AH73" s="7">
        <v>1000</v>
      </c>
      <c r="AI73" s="56" t="s">
        <v>470</v>
      </c>
      <c r="AJ73" s="7">
        <v>321</v>
      </c>
      <c r="AK73" s="7">
        <v>8903</v>
      </c>
      <c r="AL73" s="8">
        <v>6.2874293785310735</v>
      </c>
      <c r="AM73" s="59" t="s">
        <v>470</v>
      </c>
      <c r="AN73" s="6">
        <v>1</v>
      </c>
      <c r="AO73" s="6">
        <v>0.2</v>
      </c>
      <c r="AP73" s="6">
        <v>1.2</v>
      </c>
      <c r="AQ73" s="5">
        <v>1180</v>
      </c>
      <c r="AR73" s="5">
        <v>20</v>
      </c>
      <c r="AS73" s="5">
        <v>150</v>
      </c>
      <c r="AT73" s="14" t="s">
        <v>459</v>
      </c>
      <c r="AU73" s="5">
        <v>35</v>
      </c>
      <c r="AV73" s="5">
        <v>1820</v>
      </c>
      <c r="AW73" s="5">
        <v>6075</v>
      </c>
      <c r="AX73" s="5">
        <v>175</v>
      </c>
      <c r="AY73" s="20">
        <v>66</v>
      </c>
    </row>
    <row r="74" spans="1:51" s="18" customFormat="1" ht="17.100000000000001" customHeight="1" x14ac:dyDescent="0.3">
      <c r="A74" s="35" t="s">
        <v>268</v>
      </c>
      <c r="B74" s="36" t="s">
        <v>266</v>
      </c>
      <c r="C74" s="36" t="s">
        <v>267</v>
      </c>
      <c r="D74" s="36" t="s">
        <v>268</v>
      </c>
      <c r="E74" s="37" t="s">
        <v>269</v>
      </c>
      <c r="F74" s="37" t="s">
        <v>270</v>
      </c>
      <c r="G74" s="5">
        <v>48</v>
      </c>
      <c r="H74" s="5">
        <v>4161</v>
      </c>
      <c r="I74" s="55" t="s">
        <v>470</v>
      </c>
      <c r="J74" s="12">
        <v>3641</v>
      </c>
      <c r="K74" s="5">
        <v>7802</v>
      </c>
      <c r="L74" s="6">
        <v>162.54166666666666</v>
      </c>
      <c r="M74" s="55" t="s">
        <v>470</v>
      </c>
      <c r="N74" s="55" t="s">
        <v>470</v>
      </c>
      <c r="O74" s="5">
        <v>350</v>
      </c>
      <c r="P74" s="5">
        <v>5379</v>
      </c>
      <c r="Q74" s="6">
        <v>112.0625</v>
      </c>
      <c r="R74" s="5">
        <v>105</v>
      </c>
      <c r="S74" s="5">
        <v>205</v>
      </c>
      <c r="T74" s="5">
        <v>13</v>
      </c>
      <c r="U74" s="7">
        <v>4320</v>
      </c>
      <c r="V74" s="7">
        <v>7426</v>
      </c>
      <c r="W74" s="56" t="s">
        <v>470</v>
      </c>
      <c r="X74" s="56" t="s">
        <v>470</v>
      </c>
      <c r="Y74" s="7">
        <v>11746</v>
      </c>
      <c r="Z74" s="13">
        <v>5040</v>
      </c>
      <c r="AA74" s="13">
        <v>565</v>
      </c>
      <c r="AB74" s="7">
        <v>2017</v>
      </c>
      <c r="AC74" s="13">
        <v>4124</v>
      </c>
      <c r="AD74" s="7">
        <v>11746</v>
      </c>
      <c r="AE74" s="8">
        <v>244.70833333333334</v>
      </c>
      <c r="AF74" s="56" t="s">
        <v>470</v>
      </c>
      <c r="AG74" s="7">
        <v>1345</v>
      </c>
      <c r="AH74" s="7">
        <v>296</v>
      </c>
      <c r="AI74" s="7">
        <v>218</v>
      </c>
      <c r="AJ74" s="7">
        <v>158</v>
      </c>
      <c r="AK74" s="7">
        <v>2017</v>
      </c>
      <c r="AL74" s="8">
        <v>42.020833333333336</v>
      </c>
      <c r="AM74" s="59" t="s">
        <v>470</v>
      </c>
      <c r="AN74" s="6">
        <v>0.3</v>
      </c>
      <c r="AO74" s="59" t="s">
        <v>470</v>
      </c>
      <c r="AP74" s="6">
        <v>0.3</v>
      </c>
      <c r="AQ74" s="5">
        <v>160</v>
      </c>
      <c r="AR74" s="5">
        <v>5</v>
      </c>
      <c r="AS74" s="5">
        <v>900</v>
      </c>
      <c r="AT74" s="14" t="s">
        <v>461</v>
      </c>
      <c r="AU74" s="5">
        <v>12</v>
      </c>
      <c r="AV74" s="5">
        <v>624</v>
      </c>
      <c r="AW74" s="5">
        <v>1063</v>
      </c>
      <c r="AX74" s="5">
        <v>815</v>
      </c>
      <c r="AY74" s="20">
        <v>76</v>
      </c>
    </row>
    <row r="75" spans="1:51" s="18" customFormat="1" ht="17.100000000000001" customHeight="1" x14ac:dyDescent="0.3">
      <c r="A75" s="35" t="s">
        <v>273</v>
      </c>
      <c r="B75" s="36" t="s">
        <v>271</v>
      </c>
      <c r="C75" s="36" t="s">
        <v>272</v>
      </c>
      <c r="D75" s="36" t="s">
        <v>273</v>
      </c>
      <c r="E75" s="37" t="s">
        <v>274</v>
      </c>
      <c r="F75" s="37" t="s">
        <v>275</v>
      </c>
      <c r="G75" s="5">
        <v>1608</v>
      </c>
      <c r="H75" s="5">
        <v>3759</v>
      </c>
      <c r="I75" s="5">
        <v>2945</v>
      </c>
      <c r="J75" s="12">
        <v>2968</v>
      </c>
      <c r="K75" s="5">
        <v>9672</v>
      </c>
      <c r="L75" s="6">
        <v>6.0149253731343286</v>
      </c>
      <c r="M75" s="5">
        <v>3</v>
      </c>
      <c r="N75" s="5">
        <v>484</v>
      </c>
      <c r="O75" s="5">
        <v>214</v>
      </c>
      <c r="P75" s="5">
        <v>10255</v>
      </c>
      <c r="Q75" s="6">
        <v>6.3774875621890548</v>
      </c>
      <c r="R75" s="5">
        <v>1118</v>
      </c>
      <c r="S75" s="5">
        <v>341</v>
      </c>
      <c r="T75" s="5">
        <v>42</v>
      </c>
      <c r="U75" s="7">
        <v>74234</v>
      </c>
      <c r="V75" s="7">
        <v>8033</v>
      </c>
      <c r="W75" s="56" t="s">
        <v>470</v>
      </c>
      <c r="X75" s="56" t="s">
        <v>470</v>
      </c>
      <c r="Y75" s="7">
        <v>82267</v>
      </c>
      <c r="Z75" s="13">
        <v>46926</v>
      </c>
      <c r="AA75" s="13">
        <v>13104</v>
      </c>
      <c r="AB75" s="7">
        <v>9093</v>
      </c>
      <c r="AC75" s="13">
        <v>13144</v>
      </c>
      <c r="AD75" s="7">
        <v>82267</v>
      </c>
      <c r="AE75" s="8">
        <v>51.161069651741293</v>
      </c>
      <c r="AF75" s="56" t="s">
        <v>470</v>
      </c>
      <c r="AG75" s="7">
        <v>8910</v>
      </c>
      <c r="AH75" s="56" t="s">
        <v>470</v>
      </c>
      <c r="AI75" s="56" t="s">
        <v>470</v>
      </c>
      <c r="AJ75" s="7">
        <v>183</v>
      </c>
      <c r="AK75" s="7">
        <v>9093</v>
      </c>
      <c r="AL75" s="8">
        <v>5.6548507462686564</v>
      </c>
      <c r="AM75" s="6">
        <v>1</v>
      </c>
      <c r="AN75" s="6">
        <v>1</v>
      </c>
      <c r="AO75" s="6">
        <v>0.2</v>
      </c>
      <c r="AP75" s="6">
        <v>1.2</v>
      </c>
      <c r="AQ75" s="5">
        <v>1340</v>
      </c>
      <c r="AR75" s="55" t="s">
        <v>470</v>
      </c>
      <c r="AS75" s="55" t="s">
        <v>470</v>
      </c>
      <c r="AT75" s="14" t="s">
        <v>459</v>
      </c>
      <c r="AU75" s="5">
        <v>40</v>
      </c>
      <c r="AV75" s="5">
        <v>2080</v>
      </c>
      <c r="AW75" s="5">
        <v>8665</v>
      </c>
      <c r="AX75" s="5">
        <v>1300</v>
      </c>
      <c r="AY75" s="20">
        <v>40</v>
      </c>
    </row>
    <row r="76" spans="1:51" s="18" customFormat="1" ht="17.100000000000001" customHeight="1" x14ac:dyDescent="0.3">
      <c r="A76" s="35" t="s">
        <v>278</v>
      </c>
      <c r="B76" s="36" t="s">
        <v>276</v>
      </c>
      <c r="C76" s="36" t="s">
        <v>277</v>
      </c>
      <c r="D76" s="36" t="s">
        <v>278</v>
      </c>
      <c r="E76" s="37" t="s">
        <v>279</v>
      </c>
      <c r="F76" s="37" t="s">
        <v>280</v>
      </c>
      <c r="G76" s="5">
        <v>351</v>
      </c>
      <c r="H76" s="5">
        <v>2105</v>
      </c>
      <c r="I76" s="55" t="s">
        <v>470</v>
      </c>
      <c r="J76" s="12">
        <v>1870</v>
      </c>
      <c r="K76" s="5">
        <v>3975</v>
      </c>
      <c r="L76" s="6">
        <v>11.324786324786325</v>
      </c>
      <c r="M76" s="55" t="s">
        <v>470</v>
      </c>
      <c r="N76" s="5">
        <v>200</v>
      </c>
      <c r="O76" s="5">
        <v>197</v>
      </c>
      <c r="P76" s="5">
        <v>9313</v>
      </c>
      <c r="Q76" s="6">
        <v>26.532763532763532</v>
      </c>
      <c r="R76" s="5">
        <v>463</v>
      </c>
      <c r="S76" s="5">
        <v>429</v>
      </c>
      <c r="T76" s="5">
        <v>34</v>
      </c>
      <c r="U76" s="7">
        <v>3000</v>
      </c>
      <c r="V76" s="7">
        <v>6820</v>
      </c>
      <c r="W76" s="56" t="s">
        <v>470</v>
      </c>
      <c r="X76" s="56" t="s">
        <v>470</v>
      </c>
      <c r="Y76" s="7">
        <v>9820</v>
      </c>
      <c r="Z76" s="13">
        <v>5788</v>
      </c>
      <c r="AA76" s="58" t="s">
        <v>470</v>
      </c>
      <c r="AB76" s="7">
        <v>2861</v>
      </c>
      <c r="AC76" s="13">
        <v>1171</v>
      </c>
      <c r="AD76" s="7">
        <v>9820</v>
      </c>
      <c r="AE76" s="8">
        <v>27.977207977207978</v>
      </c>
      <c r="AF76" s="56" t="s">
        <v>470</v>
      </c>
      <c r="AG76" s="7">
        <v>2460</v>
      </c>
      <c r="AH76" s="56" t="s">
        <v>470</v>
      </c>
      <c r="AI76" s="7">
        <v>393</v>
      </c>
      <c r="AJ76" s="7">
        <v>8</v>
      </c>
      <c r="AK76" s="7">
        <v>2861</v>
      </c>
      <c r="AL76" s="8">
        <v>8.1509971509971511</v>
      </c>
      <c r="AM76" s="59" t="s">
        <v>470</v>
      </c>
      <c r="AN76" s="6">
        <v>0.25</v>
      </c>
      <c r="AO76" s="59" t="s">
        <v>470</v>
      </c>
      <c r="AP76" s="6">
        <v>0.25</v>
      </c>
      <c r="AQ76" s="5">
        <v>1404</v>
      </c>
      <c r="AR76" s="5">
        <v>5</v>
      </c>
      <c r="AS76" s="5">
        <v>200</v>
      </c>
      <c r="AT76" s="14" t="s">
        <v>460</v>
      </c>
      <c r="AU76" s="5">
        <v>10</v>
      </c>
      <c r="AV76" s="5">
        <v>1772</v>
      </c>
      <c r="AW76" s="5">
        <v>5000</v>
      </c>
      <c r="AX76" s="5">
        <v>1000</v>
      </c>
      <c r="AY76" s="20">
        <v>39</v>
      </c>
    </row>
    <row r="77" spans="1:51" s="18" customFormat="1" ht="17.100000000000001" customHeight="1" x14ac:dyDescent="0.3">
      <c r="A77" s="35" t="s">
        <v>376</v>
      </c>
      <c r="B77" s="36" t="s">
        <v>374</v>
      </c>
      <c r="C77" s="36" t="s">
        <v>375</v>
      </c>
      <c r="D77" s="36" t="s">
        <v>376</v>
      </c>
      <c r="E77" s="37" t="s">
        <v>377</v>
      </c>
      <c r="F77" s="37" t="s">
        <v>378</v>
      </c>
      <c r="G77" s="5">
        <v>126</v>
      </c>
      <c r="H77" s="5">
        <v>50</v>
      </c>
      <c r="I77" s="5">
        <v>850</v>
      </c>
      <c r="J77" s="12">
        <v>65</v>
      </c>
      <c r="K77" s="5">
        <v>965</v>
      </c>
      <c r="L77" s="6">
        <v>7.6587301587301591</v>
      </c>
      <c r="M77" s="55" t="s">
        <v>470</v>
      </c>
      <c r="N77" s="55" t="s">
        <v>470</v>
      </c>
      <c r="O77" s="5">
        <v>500</v>
      </c>
      <c r="P77" s="5">
        <v>6000</v>
      </c>
      <c r="Q77" s="6">
        <v>47.61904761904762</v>
      </c>
      <c r="R77" s="5">
        <v>90</v>
      </c>
      <c r="S77" s="5">
        <v>130</v>
      </c>
      <c r="T77" s="5">
        <v>0</v>
      </c>
      <c r="U77" s="7">
        <v>2298</v>
      </c>
      <c r="V77" s="7">
        <v>6463</v>
      </c>
      <c r="W77" s="56" t="s">
        <v>470</v>
      </c>
      <c r="X77" s="56" t="s">
        <v>470</v>
      </c>
      <c r="Y77" s="7">
        <v>8761</v>
      </c>
      <c r="Z77" s="58" t="s">
        <v>470</v>
      </c>
      <c r="AA77" s="58" t="s">
        <v>470</v>
      </c>
      <c r="AB77" s="7">
        <v>8421</v>
      </c>
      <c r="AC77" s="13">
        <v>340</v>
      </c>
      <c r="AD77" s="7">
        <v>8761</v>
      </c>
      <c r="AE77" s="8">
        <v>69.531746031746039</v>
      </c>
      <c r="AF77" s="56" t="s">
        <v>470</v>
      </c>
      <c r="AG77" s="7">
        <v>7996</v>
      </c>
      <c r="AH77" s="7">
        <v>235</v>
      </c>
      <c r="AI77" s="7">
        <v>190</v>
      </c>
      <c r="AJ77" s="56" t="s">
        <v>470</v>
      </c>
      <c r="AK77" s="7">
        <v>8421</v>
      </c>
      <c r="AL77" s="8">
        <v>66.833333333333329</v>
      </c>
      <c r="AM77" s="59" t="s">
        <v>470</v>
      </c>
      <c r="AN77" s="6">
        <v>0.2</v>
      </c>
      <c r="AO77" s="59" t="s">
        <v>470</v>
      </c>
      <c r="AP77" s="6">
        <v>0.2</v>
      </c>
      <c r="AQ77" s="5">
        <v>630</v>
      </c>
      <c r="AR77" s="55" t="s">
        <v>470</v>
      </c>
      <c r="AS77" s="55" t="s">
        <v>470</v>
      </c>
      <c r="AT77" s="14" t="s">
        <v>460</v>
      </c>
      <c r="AU77" s="5">
        <v>10</v>
      </c>
      <c r="AV77" s="5">
        <v>480</v>
      </c>
      <c r="AW77" s="5">
        <v>1200</v>
      </c>
      <c r="AX77" s="5">
        <v>25</v>
      </c>
      <c r="AY77" s="20">
        <v>8</v>
      </c>
    </row>
    <row r="78" spans="1:51" s="18" customFormat="1" ht="17.100000000000001" customHeight="1" x14ac:dyDescent="0.3">
      <c r="A78" s="35" t="s">
        <v>283</v>
      </c>
      <c r="B78" s="36" t="s">
        <v>281</v>
      </c>
      <c r="C78" s="36" t="s">
        <v>282</v>
      </c>
      <c r="D78" s="36" t="s">
        <v>283</v>
      </c>
      <c r="E78" s="37" t="s">
        <v>284</v>
      </c>
      <c r="F78" s="37" t="s">
        <v>285</v>
      </c>
      <c r="G78" s="5">
        <v>100</v>
      </c>
      <c r="H78" s="5">
        <v>1280</v>
      </c>
      <c r="I78" s="55" t="s">
        <v>470</v>
      </c>
      <c r="J78" s="12">
        <v>465</v>
      </c>
      <c r="K78" s="5">
        <v>1745</v>
      </c>
      <c r="L78" s="6">
        <v>17.45</v>
      </c>
      <c r="M78" s="55" t="s">
        <v>470</v>
      </c>
      <c r="N78" s="5">
        <v>75</v>
      </c>
      <c r="O78" s="5">
        <v>55</v>
      </c>
      <c r="P78" s="5">
        <v>4689</v>
      </c>
      <c r="Q78" s="6">
        <v>46.89</v>
      </c>
      <c r="R78" s="5">
        <v>192</v>
      </c>
      <c r="S78" s="5">
        <v>252</v>
      </c>
      <c r="T78" s="5">
        <v>4</v>
      </c>
      <c r="U78" s="7">
        <v>3497</v>
      </c>
      <c r="V78" s="7">
        <v>7121</v>
      </c>
      <c r="W78" s="56" t="s">
        <v>470</v>
      </c>
      <c r="X78" s="56" t="s">
        <v>470</v>
      </c>
      <c r="Y78" s="7">
        <v>10618</v>
      </c>
      <c r="Z78" s="13">
        <v>5997</v>
      </c>
      <c r="AA78" s="13">
        <v>574</v>
      </c>
      <c r="AB78" s="7">
        <v>1713</v>
      </c>
      <c r="AC78" s="13">
        <v>2368</v>
      </c>
      <c r="AD78" s="7">
        <v>10652</v>
      </c>
      <c r="AE78" s="8">
        <v>106.52</v>
      </c>
      <c r="AF78" s="56" t="s">
        <v>470</v>
      </c>
      <c r="AG78" s="7">
        <v>1142</v>
      </c>
      <c r="AH78" s="7">
        <v>106</v>
      </c>
      <c r="AI78" s="7">
        <v>294</v>
      </c>
      <c r="AJ78" s="7">
        <v>171</v>
      </c>
      <c r="AK78" s="7">
        <v>1713</v>
      </c>
      <c r="AL78" s="8">
        <v>17.13</v>
      </c>
      <c r="AM78" s="59" t="s">
        <v>470</v>
      </c>
      <c r="AN78" s="6">
        <v>0.25</v>
      </c>
      <c r="AO78" s="59" t="s">
        <v>470</v>
      </c>
      <c r="AP78" s="6">
        <v>0.25</v>
      </c>
      <c r="AQ78" s="5">
        <v>400</v>
      </c>
      <c r="AR78" s="55" t="s">
        <v>470</v>
      </c>
      <c r="AS78" s="55" t="s">
        <v>470</v>
      </c>
      <c r="AT78" s="14" t="s">
        <v>460</v>
      </c>
      <c r="AU78" s="5">
        <v>12</v>
      </c>
      <c r="AV78" s="5">
        <v>588</v>
      </c>
      <c r="AW78" s="5">
        <v>1389</v>
      </c>
      <c r="AX78" s="5">
        <v>50</v>
      </c>
      <c r="AY78" s="20">
        <v>7</v>
      </c>
    </row>
    <row r="79" spans="1:51" s="18" customFormat="1" ht="17.100000000000001" customHeight="1" x14ac:dyDescent="0.3">
      <c r="A79" s="35" t="s">
        <v>288</v>
      </c>
      <c r="B79" s="36" t="s">
        <v>286</v>
      </c>
      <c r="C79" s="36" t="s">
        <v>287</v>
      </c>
      <c r="D79" s="36" t="s">
        <v>288</v>
      </c>
      <c r="E79" s="37" t="s">
        <v>289</v>
      </c>
      <c r="F79" s="37" t="s">
        <v>290</v>
      </c>
      <c r="G79" s="5">
        <v>1088</v>
      </c>
      <c r="H79" s="5">
        <v>622</v>
      </c>
      <c r="I79" s="5">
        <v>933</v>
      </c>
      <c r="J79" s="12">
        <v>1723</v>
      </c>
      <c r="K79" s="5">
        <v>3278</v>
      </c>
      <c r="L79" s="6">
        <v>3.0128676470588234</v>
      </c>
      <c r="M79" s="55" t="s">
        <v>470</v>
      </c>
      <c r="N79" s="5">
        <v>21</v>
      </c>
      <c r="O79" s="5">
        <v>212</v>
      </c>
      <c r="P79" s="5">
        <v>10212</v>
      </c>
      <c r="Q79" s="6">
        <v>9.3860294117647065</v>
      </c>
      <c r="R79" s="5">
        <v>514</v>
      </c>
      <c r="S79" s="5">
        <v>358</v>
      </c>
      <c r="T79" s="5">
        <v>24</v>
      </c>
      <c r="U79" s="7">
        <v>4429</v>
      </c>
      <c r="V79" s="7">
        <v>8033</v>
      </c>
      <c r="W79" s="56" t="s">
        <v>470</v>
      </c>
      <c r="X79" s="7">
        <v>893</v>
      </c>
      <c r="Y79" s="7">
        <v>13355</v>
      </c>
      <c r="Z79" s="58" t="s">
        <v>470</v>
      </c>
      <c r="AA79" s="58" t="s">
        <v>470</v>
      </c>
      <c r="AB79" s="7">
        <v>6240</v>
      </c>
      <c r="AC79" s="13">
        <v>7115</v>
      </c>
      <c r="AD79" s="7">
        <v>13355</v>
      </c>
      <c r="AE79" s="8">
        <v>12.274816176470589</v>
      </c>
      <c r="AF79" s="56" t="s">
        <v>470</v>
      </c>
      <c r="AG79" s="7">
        <v>3499</v>
      </c>
      <c r="AH79" s="7">
        <v>188</v>
      </c>
      <c r="AI79" s="7">
        <v>2553</v>
      </c>
      <c r="AJ79" s="56" t="s">
        <v>470</v>
      </c>
      <c r="AK79" s="7">
        <v>6240</v>
      </c>
      <c r="AL79" s="8">
        <v>5.7352941176470589</v>
      </c>
      <c r="AM79" s="59" t="s">
        <v>470</v>
      </c>
      <c r="AN79" s="59" t="s">
        <v>470</v>
      </c>
      <c r="AO79" s="59" t="s">
        <v>470</v>
      </c>
      <c r="AP79" s="59" t="s">
        <v>470</v>
      </c>
      <c r="AQ79" s="55" t="s">
        <v>470</v>
      </c>
      <c r="AR79" s="5">
        <v>21</v>
      </c>
      <c r="AS79" s="5">
        <v>1600</v>
      </c>
      <c r="AT79" s="14" t="s">
        <v>461</v>
      </c>
      <c r="AU79" s="5">
        <v>15</v>
      </c>
      <c r="AV79" s="5">
        <v>285</v>
      </c>
      <c r="AW79" s="5">
        <v>1631</v>
      </c>
      <c r="AX79" s="5">
        <v>73</v>
      </c>
      <c r="AY79" s="20">
        <v>4</v>
      </c>
    </row>
    <row r="80" spans="1:51" s="18" customFormat="1" ht="17.100000000000001" customHeight="1" x14ac:dyDescent="0.3">
      <c r="A80" s="35" t="s">
        <v>367</v>
      </c>
      <c r="B80" s="36" t="s">
        <v>365</v>
      </c>
      <c r="C80" s="36" t="s">
        <v>366</v>
      </c>
      <c r="D80" s="36" t="s">
        <v>367</v>
      </c>
      <c r="E80" s="37" t="s">
        <v>368</v>
      </c>
      <c r="F80" s="37" t="s">
        <v>369</v>
      </c>
      <c r="G80" s="5">
        <v>589</v>
      </c>
      <c r="H80" s="5">
        <v>664</v>
      </c>
      <c r="I80" s="5">
        <v>1250</v>
      </c>
      <c r="J80" s="12">
        <v>379</v>
      </c>
      <c r="K80" s="5">
        <v>2293</v>
      </c>
      <c r="L80" s="6">
        <v>3.8930390492359934</v>
      </c>
      <c r="M80" s="55" t="s">
        <v>470</v>
      </c>
      <c r="N80" s="5">
        <v>58</v>
      </c>
      <c r="O80" s="5">
        <v>1184</v>
      </c>
      <c r="P80" s="5">
        <v>5410</v>
      </c>
      <c r="Q80" s="6">
        <v>9.1850594227504239</v>
      </c>
      <c r="R80" s="5">
        <v>241</v>
      </c>
      <c r="S80" s="5">
        <v>92</v>
      </c>
      <c r="T80" s="5">
        <v>20</v>
      </c>
      <c r="U80" s="56" t="s">
        <v>470</v>
      </c>
      <c r="V80" s="7">
        <v>5394</v>
      </c>
      <c r="W80" s="56" t="s">
        <v>470</v>
      </c>
      <c r="X80" s="7">
        <v>743</v>
      </c>
      <c r="Y80" s="7">
        <v>6137</v>
      </c>
      <c r="Z80" s="58" t="s">
        <v>470</v>
      </c>
      <c r="AA80" s="58" t="s">
        <v>470</v>
      </c>
      <c r="AB80" s="7">
        <v>3653</v>
      </c>
      <c r="AC80" s="13">
        <v>2487</v>
      </c>
      <c r="AD80" s="7">
        <v>6140</v>
      </c>
      <c r="AE80" s="8">
        <v>10.424448217317487</v>
      </c>
      <c r="AF80" s="56" t="s">
        <v>470</v>
      </c>
      <c r="AG80" s="7">
        <v>2642</v>
      </c>
      <c r="AH80" s="7">
        <v>473</v>
      </c>
      <c r="AI80" s="7">
        <v>229</v>
      </c>
      <c r="AJ80" s="7">
        <v>309</v>
      </c>
      <c r="AK80" s="7">
        <v>3653</v>
      </c>
      <c r="AL80" s="8">
        <v>6.2020373514431242</v>
      </c>
      <c r="AM80" s="59" t="s">
        <v>470</v>
      </c>
      <c r="AN80" s="59" t="s">
        <v>470</v>
      </c>
      <c r="AO80" s="59" t="s">
        <v>470</v>
      </c>
      <c r="AP80" s="59" t="s">
        <v>470</v>
      </c>
      <c r="AQ80" s="55" t="s">
        <v>470</v>
      </c>
      <c r="AR80" s="5">
        <v>12</v>
      </c>
      <c r="AS80" s="5">
        <v>738</v>
      </c>
      <c r="AT80" s="14" t="s">
        <v>461</v>
      </c>
      <c r="AU80" s="5">
        <v>11</v>
      </c>
      <c r="AV80" s="5">
        <v>570</v>
      </c>
      <c r="AW80" s="5">
        <v>879</v>
      </c>
      <c r="AX80" s="55" t="s">
        <v>470</v>
      </c>
      <c r="AY80" s="20">
        <v>31</v>
      </c>
    </row>
    <row r="81" spans="1:51" s="18" customFormat="1" ht="17.100000000000001" customHeight="1" x14ac:dyDescent="0.3">
      <c r="A81" s="35" t="s">
        <v>331</v>
      </c>
      <c r="B81" s="36" t="s">
        <v>431</v>
      </c>
      <c r="C81" s="36" t="s">
        <v>330</v>
      </c>
      <c r="D81" s="36" t="s">
        <v>331</v>
      </c>
      <c r="E81" s="37" t="s">
        <v>332</v>
      </c>
      <c r="F81" s="37" t="s">
        <v>333</v>
      </c>
      <c r="G81" s="5">
        <v>375</v>
      </c>
      <c r="H81" s="5">
        <v>500</v>
      </c>
      <c r="I81" s="5">
        <v>1090</v>
      </c>
      <c r="J81" s="12">
        <v>3710</v>
      </c>
      <c r="K81" s="5">
        <v>5300</v>
      </c>
      <c r="L81" s="6">
        <v>14.133333333333333</v>
      </c>
      <c r="M81" s="55" t="s">
        <v>470</v>
      </c>
      <c r="N81" s="5">
        <v>35</v>
      </c>
      <c r="O81" s="5">
        <v>800</v>
      </c>
      <c r="P81" s="5">
        <v>8571</v>
      </c>
      <c r="Q81" s="6">
        <v>22.856000000000002</v>
      </c>
      <c r="R81" s="5">
        <v>60</v>
      </c>
      <c r="S81" s="5">
        <v>560</v>
      </c>
      <c r="T81" s="5">
        <v>35</v>
      </c>
      <c r="U81" s="7">
        <v>2000</v>
      </c>
      <c r="V81" s="7">
        <v>6213</v>
      </c>
      <c r="W81" s="7">
        <v>3698</v>
      </c>
      <c r="X81" s="56" t="s">
        <v>470</v>
      </c>
      <c r="Y81" s="7">
        <v>11911</v>
      </c>
      <c r="Z81" s="13">
        <v>9458</v>
      </c>
      <c r="AA81" s="13">
        <v>916</v>
      </c>
      <c r="AB81" s="7">
        <v>1436</v>
      </c>
      <c r="AC81" s="13">
        <v>100</v>
      </c>
      <c r="AD81" s="7">
        <v>11910</v>
      </c>
      <c r="AE81" s="8">
        <v>31.76</v>
      </c>
      <c r="AF81" s="56" t="s">
        <v>470</v>
      </c>
      <c r="AG81" s="7">
        <v>858</v>
      </c>
      <c r="AH81" s="7">
        <v>150</v>
      </c>
      <c r="AI81" s="7">
        <v>428</v>
      </c>
      <c r="AJ81" s="56" t="s">
        <v>470</v>
      </c>
      <c r="AK81" s="7">
        <v>1436</v>
      </c>
      <c r="AL81" s="8">
        <v>3.8293333333333335</v>
      </c>
      <c r="AM81" s="6">
        <v>0.33</v>
      </c>
      <c r="AN81" s="6">
        <v>0.33</v>
      </c>
      <c r="AO81" s="6">
        <v>0.38</v>
      </c>
      <c r="AP81" s="6">
        <v>0.71</v>
      </c>
      <c r="AQ81" s="5">
        <v>532</v>
      </c>
      <c r="AR81" s="55" t="s">
        <v>470</v>
      </c>
      <c r="AS81" s="55" t="s">
        <v>470</v>
      </c>
      <c r="AT81" s="14" t="s">
        <v>459</v>
      </c>
      <c r="AU81" s="5">
        <v>15</v>
      </c>
      <c r="AV81" s="5">
        <v>1880</v>
      </c>
      <c r="AW81" s="5">
        <v>3394</v>
      </c>
      <c r="AX81" s="5">
        <v>50</v>
      </c>
      <c r="AY81" s="20">
        <v>187</v>
      </c>
    </row>
    <row r="82" spans="1:51" s="18" customFormat="1" ht="17.100000000000001" customHeight="1" x14ac:dyDescent="0.3">
      <c r="A82" s="35" t="s">
        <v>293</v>
      </c>
      <c r="B82" s="36" t="s">
        <v>291</v>
      </c>
      <c r="C82" s="36" t="s">
        <v>292</v>
      </c>
      <c r="D82" s="36" t="s">
        <v>293</v>
      </c>
      <c r="E82" s="37" t="s">
        <v>294</v>
      </c>
      <c r="F82" s="37" t="s">
        <v>295</v>
      </c>
      <c r="G82" s="5">
        <v>730</v>
      </c>
      <c r="H82" s="5">
        <v>475</v>
      </c>
      <c r="I82" s="5">
        <v>445</v>
      </c>
      <c r="J82" s="12">
        <v>265</v>
      </c>
      <c r="K82" s="5">
        <v>1185</v>
      </c>
      <c r="L82" s="6">
        <v>1.6232876712328768</v>
      </c>
      <c r="M82" s="55" t="s">
        <v>470</v>
      </c>
      <c r="N82" s="5">
        <v>15</v>
      </c>
      <c r="O82" s="5">
        <v>83</v>
      </c>
      <c r="P82" s="5">
        <v>4018</v>
      </c>
      <c r="Q82" s="6">
        <v>5.5041095890410956</v>
      </c>
      <c r="R82" s="5">
        <v>20</v>
      </c>
      <c r="S82" s="5">
        <v>31</v>
      </c>
      <c r="T82" s="5">
        <v>9</v>
      </c>
      <c r="U82" s="7">
        <v>9376</v>
      </c>
      <c r="V82" s="7">
        <v>8033</v>
      </c>
      <c r="W82" s="7">
        <v>4290</v>
      </c>
      <c r="X82" s="7">
        <v>1200</v>
      </c>
      <c r="Y82" s="7">
        <v>22899</v>
      </c>
      <c r="Z82" s="13">
        <v>6487</v>
      </c>
      <c r="AA82" s="13">
        <v>2141</v>
      </c>
      <c r="AB82" s="7">
        <v>2200</v>
      </c>
      <c r="AC82" s="13">
        <v>1425</v>
      </c>
      <c r="AD82" s="7">
        <v>12253</v>
      </c>
      <c r="AE82" s="8">
        <v>16.784931506849315</v>
      </c>
      <c r="AF82" s="56" t="s">
        <v>470</v>
      </c>
      <c r="AG82" s="7">
        <v>1500</v>
      </c>
      <c r="AH82" s="7">
        <v>350</v>
      </c>
      <c r="AI82" s="7">
        <v>250</v>
      </c>
      <c r="AJ82" s="7">
        <v>100</v>
      </c>
      <c r="AK82" s="7">
        <v>2200</v>
      </c>
      <c r="AL82" s="8">
        <v>3.0136986301369864</v>
      </c>
      <c r="AM82" s="59" t="s">
        <v>470</v>
      </c>
      <c r="AN82" s="6">
        <v>0.3</v>
      </c>
      <c r="AO82" s="59" t="s">
        <v>470</v>
      </c>
      <c r="AP82" s="6">
        <v>0.3</v>
      </c>
      <c r="AQ82" s="5">
        <v>2433.3333333333335</v>
      </c>
      <c r="AR82" s="55" t="s">
        <v>470</v>
      </c>
      <c r="AS82" s="55" t="s">
        <v>470</v>
      </c>
      <c r="AT82" s="14" t="s">
        <v>460</v>
      </c>
      <c r="AU82" s="5">
        <v>16</v>
      </c>
      <c r="AV82" s="5">
        <v>832</v>
      </c>
      <c r="AW82" s="5">
        <v>1266</v>
      </c>
      <c r="AX82" s="5">
        <v>200</v>
      </c>
      <c r="AY82" s="20">
        <v>8</v>
      </c>
    </row>
    <row r="83" spans="1:51" s="18" customFormat="1" ht="17.100000000000001" customHeight="1" x14ac:dyDescent="0.3">
      <c r="A83" s="35" t="s">
        <v>298</v>
      </c>
      <c r="B83" s="36" t="s">
        <v>296</v>
      </c>
      <c r="C83" s="36" t="s">
        <v>297</v>
      </c>
      <c r="D83" s="36" t="s">
        <v>298</v>
      </c>
      <c r="E83" s="37" t="s">
        <v>299</v>
      </c>
      <c r="F83" s="37" t="s">
        <v>300</v>
      </c>
      <c r="G83" s="5">
        <v>4713</v>
      </c>
      <c r="H83" s="5">
        <v>28202</v>
      </c>
      <c r="I83" s="5">
        <v>6333</v>
      </c>
      <c r="J83" s="12">
        <v>20891</v>
      </c>
      <c r="K83" s="5">
        <v>55426</v>
      </c>
      <c r="L83" s="6">
        <v>11.76023764056864</v>
      </c>
      <c r="M83" s="5">
        <v>535</v>
      </c>
      <c r="N83" s="5">
        <v>1497</v>
      </c>
      <c r="O83" s="5">
        <v>1452</v>
      </c>
      <c r="P83" s="5">
        <v>39072</v>
      </c>
      <c r="Q83" s="6">
        <v>8.2902609802673464</v>
      </c>
      <c r="R83" s="5">
        <v>2465</v>
      </c>
      <c r="S83" s="5">
        <v>529</v>
      </c>
      <c r="T83" s="55" t="s">
        <v>470</v>
      </c>
      <c r="U83" s="7">
        <v>367665</v>
      </c>
      <c r="V83" s="7">
        <v>8033</v>
      </c>
      <c r="W83" s="56" t="s">
        <v>470</v>
      </c>
      <c r="X83" s="7">
        <v>12400</v>
      </c>
      <c r="Y83" s="7">
        <v>388098</v>
      </c>
      <c r="Z83" s="7">
        <v>221811</v>
      </c>
      <c r="AA83" s="7">
        <v>54870</v>
      </c>
      <c r="AB83" s="7">
        <v>22983</v>
      </c>
      <c r="AC83" s="7">
        <v>81031</v>
      </c>
      <c r="AD83" s="7">
        <v>380695</v>
      </c>
      <c r="AE83" s="8">
        <v>80.775514534266918</v>
      </c>
      <c r="AF83" s="56" t="s">
        <v>470</v>
      </c>
      <c r="AG83" s="7">
        <v>17624</v>
      </c>
      <c r="AH83" s="7">
        <v>3962</v>
      </c>
      <c r="AI83" s="7">
        <v>846</v>
      </c>
      <c r="AJ83" s="7">
        <v>551</v>
      </c>
      <c r="AK83" s="7">
        <v>22983</v>
      </c>
      <c r="AL83" s="8">
        <v>4.8765117759388925</v>
      </c>
      <c r="AM83" s="6">
        <v>1</v>
      </c>
      <c r="AN83" s="6">
        <v>1</v>
      </c>
      <c r="AO83" s="6">
        <v>5</v>
      </c>
      <c r="AP83" s="6">
        <v>6</v>
      </c>
      <c r="AQ83" s="5">
        <v>785.5</v>
      </c>
      <c r="AR83" s="5">
        <v>15</v>
      </c>
      <c r="AS83" s="5">
        <v>40</v>
      </c>
      <c r="AT83" s="14" t="s">
        <v>460</v>
      </c>
      <c r="AU83" s="5">
        <v>55</v>
      </c>
      <c r="AV83" s="5">
        <v>2784</v>
      </c>
      <c r="AW83" s="5">
        <v>48842</v>
      </c>
      <c r="AX83" s="5">
        <v>1500</v>
      </c>
      <c r="AY83" s="20">
        <v>67</v>
      </c>
    </row>
    <row r="84" spans="1:51" s="18" customFormat="1" ht="17.100000000000001" customHeight="1" x14ac:dyDescent="0.3">
      <c r="A84" s="35" t="s">
        <v>392</v>
      </c>
      <c r="B84" s="36" t="s">
        <v>390</v>
      </c>
      <c r="C84" s="36" t="s">
        <v>391</v>
      </c>
      <c r="D84" s="36" t="s">
        <v>392</v>
      </c>
      <c r="E84" s="37" t="s">
        <v>393</v>
      </c>
      <c r="F84" s="37" t="s">
        <v>394</v>
      </c>
      <c r="G84" s="5">
        <v>147</v>
      </c>
      <c r="H84" s="5">
        <v>1000</v>
      </c>
      <c r="I84" s="5">
        <v>1000</v>
      </c>
      <c r="J84" s="12">
        <v>1</v>
      </c>
      <c r="K84" s="5">
        <v>2001</v>
      </c>
      <c r="L84" s="6">
        <v>13.612244897959183</v>
      </c>
      <c r="M84" s="55" t="s">
        <v>470</v>
      </c>
      <c r="N84" s="55" t="s">
        <v>470</v>
      </c>
      <c r="O84" s="55" t="s">
        <v>470</v>
      </c>
      <c r="P84" s="55" t="s">
        <v>470</v>
      </c>
      <c r="Q84" s="59" t="s">
        <v>470</v>
      </c>
      <c r="R84" s="55" t="s">
        <v>470</v>
      </c>
      <c r="S84" s="55" t="s">
        <v>470</v>
      </c>
      <c r="T84" s="55" t="s">
        <v>470</v>
      </c>
      <c r="U84" s="7">
        <v>1720</v>
      </c>
      <c r="V84" s="7">
        <v>6123</v>
      </c>
      <c r="W84" s="56" t="s">
        <v>470</v>
      </c>
      <c r="X84" s="56" t="s">
        <v>470</v>
      </c>
      <c r="Y84" s="7">
        <v>7843</v>
      </c>
      <c r="Z84" s="13">
        <v>4137</v>
      </c>
      <c r="AA84" s="58" t="s">
        <v>470</v>
      </c>
      <c r="AB84" s="7">
        <v>195</v>
      </c>
      <c r="AC84" s="13">
        <v>2320</v>
      </c>
      <c r="AD84" s="7">
        <v>6652</v>
      </c>
      <c r="AE84" s="8">
        <v>45.251700680272108</v>
      </c>
      <c r="AF84" s="56" t="s">
        <v>470</v>
      </c>
      <c r="AG84" s="56" t="s">
        <v>470</v>
      </c>
      <c r="AH84" s="7">
        <v>175</v>
      </c>
      <c r="AI84" s="56" t="s">
        <v>470</v>
      </c>
      <c r="AJ84" s="7">
        <v>20</v>
      </c>
      <c r="AK84" s="7">
        <v>195</v>
      </c>
      <c r="AL84" s="8">
        <v>1.3265306122448979</v>
      </c>
      <c r="AM84" s="59" t="s">
        <v>470</v>
      </c>
      <c r="AN84" s="6">
        <v>0.25</v>
      </c>
      <c r="AO84" s="59" t="s">
        <v>470</v>
      </c>
      <c r="AP84" s="6">
        <v>0.25</v>
      </c>
      <c r="AQ84" s="5">
        <v>588</v>
      </c>
      <c r="AR84" s="55" t="s">
        <v>470</v>
      </c>
      <c r="AS84" s="55" t="s">
        <v>470</v>
      </c>
      <c r="AT84" s="14" t="s">
        <v>459</v>
      </c>
      <c r="AU84" s="5">
        <v>10</v>
      </c>
      <c r="AV84" s="5">
        <v>468</v>
      </c>
      <c r="AW84" s="5">
        <v>2000</v>
      </c>
      <c r="AX84" s="5">
        <v>150</v>
      </c>
      <c r="AY84" s="57" t="s">
        <v>470</v>
      </c>
    </row>
    <row r="85" spans="1:51" s="18" customFormat="1" ht="17.100000000000001" customHeight="1" x14ac:dyDescent="0.3">
      <c r="A85" s="35" t="s">
        <v>303</v>
      </c>
      <c r="B85" s="36" t="s">
        <v>301</v>
      </c>
      <c r="C85" s="36" t="s">
        <v>302</v>
      </c>
      <c r="D85" s="36" t="s">
        <v>303</v>
      </c>
      <c r="E85" s="37" t="s">
        <v>304</v>
      </c>
      <c r="F85" s="37" t="s">
        <v>305</v>
      </c>
      <c r="G85" s="5">
        <v>24671</v>
      </c>
      <c r="H85" s="5">
        <v>62146</v>
      </c>
      <c r="I85" s="5">
        <v>74386</v>
      </c>
      <c r="J85" s="12">
        <v>12261</v>
      </c>
      <c r="K85" s="5">
        <v>148793</v>
      </c>
      <c r="L85" s="6">
        <v>6.0310891329901501</v>
      </c>
      <c r="M85" s="5">
        <v>394</v>
      </c>
      <c r="N85" s="5">
        <v>1664</v>
      </c>
      <c r="O85" s="5">
        <v>2465</v>
      </c>
      <c r="P85" s="5">
        <v>50048</v>
      </c>
      <c r="Q85" s="6">
        <v>2.028616594382068</v>
      </c>
      <c r="R85" s="5">
        <v>877</v>
      </c>
      <c r="S85" s="5">
        <v>629</v>
      </c>
      <c r="T85" s="5">
        <v>108</v>
      </c>
      <c r="U85" s="7">
        <v>442447</v>
      </c>
      <c r="V85" s="7">
        <v>8033</v>
      </c>
      <c r="W85" s="56" t="s">
        <v>470</v>
      </c>
      <c r="X85" s="7">
        <v>8864</v>
      </c>
      <c r="Y85" s="7">
        <v>459344</v>
      </c>
      <c r="Z85" s="7">
        <v>207636</v>
      </c>
      <c r="AA85" s="7">
        <v>81721</v>
      </c>
      <c r="AB85" s="7">
        <v>57735</v>
      </c>
      <c r="AC85" s="7">
        <v>78865</v>
      </c>
      <c r="AD85" s="7">
        <v>425957</v>
      </c>
      <c r="AE85" s="8">
        <v>17.265493899720319</v>
      </c>
      <c r="AF85" s="56" t="s">
        <v>470</v>
      </c>
      <c r="AG85" s="7">
        <v>46688</v>
      </c>
      <c r="AH85" s="7">
        <v>7088</v>
      </c>
      <c r="AI85" s="7">
        <v>3959</v>
      </c>
      <c r="AJ85" s="56" t="s">
        <v>470</v>
      </c>
      <c r="AK85" s="7">
        <v>57735</v>
      </c>
      <c r="AL85" s="8">
        <v>2.3401969924202506</v>
      </c>
      <c r="AM85" s="6">
        <v>2</v>
      </c>
      <c r="AN85" s="6">
        <v>3.75</v>
      </c>
      <c r="AO85" s="6">
        <v>4.38</v>
      </c>
      <c r="AP85" s="6">
        <v>8.1300000000000008</v>
      </c>
      <c r="AQ85" s="5">
        <v>3036</v>
      </c>
      <c r="AR85" s="12">
        <v>65</v>
      </c>
      <c r="AS85" s="5">
        <v>1300</v>
      </c>
      <c r="AT85" s="14" t="s">
        <v>460</v>
      </c>
      <c r="AU85" s="5">
        <v>40</v>
      </c>
      <c r="AV85" s="5">
        <v>2048</v>
      </c>
      <c r="AW85" s="5">
        <v>47990</v>
      </c>
      <c r="AX85" s="5">
        <v>2300</v>
      </c>
      <c r="AY85" s="20">
        <v>147</v>
      </c>
    </row>
    <row r="86" spans="1:51" s="18" customFormat="1" ht="17.100000000000001" customHeight="1" x14ac:dyDescent="0.3">
      <c r="A86" s="35" t="s">
        <v>307</v>
      </c>
      <c r="B86" s="36" t="s">
        <v>306</v>
      </c>
      <c r="C86" s="36" t="s">
        <v>63</v>
      </c>
      <c r="D86" s="36" t="s">
        <v>307</v>
      </c>
      <c r="E86" s="37" t="s">
        <v>308</v>
      </c>
      <c r="F86" s="37" t="s">
        <v>309</v>
      </c>
      <c r="G86" s="5">
        <v>2437</v>
      </c>
      <c r="H86" s="5">
        <v>6206</v>
      </c>
      <c r="I86" s="5">
        <v>6008</v>
      </c>
      <c r="J86" s="12">
        <v>3278</v>
      </c>
      <c r="K86" s="5">
        <v>15492</v>
      </c>
      <c r="L86" s="6">
        <v>6.3569963069347555</v>
      </c>
      <c r="M86" s="5">
        <v>10</v>
      </c>
      <c r="N86" s="5">
        <v>562</v>
      </c>
      <c r="O86" s="5">
        <v>525</v>
      </c>
      <c r="P86" s="5">
        <v>10822</v>
      </c>
      <c r="Q86" s="6">
        <v>4.4407057858022156</v>
      </c>
      <c r="R86" s="5">
        <v>495</v>
      </c>
      <c r="S86" s="5">
        <v>213</v>
      </c>
      <c r="T86" s="5">
        <v>33</v>
      </c>
      <c r="U86" s="7">
        <v>88264</v>
      </c>
      <c r="V86" s="7">
        <v>8033</v>
      </c>
      <c r="W86" s="56" t="s">
        <v>470</v>
      </c>
      <c r="X86" s="56" t="s">
        <v>470</v>
      </c>
      <c r="Y86" s="7">
        <v>96297</v>
      </c>
      <c r="Z86" s="13">
        <v>48294</v>
      </c>
      <c r="AA86" s="13">
        <v>14064</v>
      </c>
      <c r="AB86" s="7">
        <v>13494</v>
      </c>
      <c r="AC86" s="13">
        <v>20445</v>
      </c>
      <c r="AD86" s="7">
        <v>96297</v>
      </c>
      <c r="AE86" s="8">
        <v>39.514567090685269</v>
      </c>
      <c r="AF86" s="56" t="s">
        <v>470</v>
      </c>
      <c r="AG86" s="7">
        <v>12740</v>
      </c>
      <c r="AH86" s="56" t="s">
        <v>470</v>
      </c>
      <c r="AI86" s="56" t="s">
        <v>470</v>
      </c>
      <c r="AJ86" s="7">
        <v>754</v>
      </c>
      <c r="AK86" s="7">
        <v>13494</v>
      </c>
      <c r="AL86" s="8">
        <v>5.5371358227328686</v>
      </c>
      <c r="AM86" s="59" t="s">
        <v>470</v>
      </c>
      <c r="AN86" s="6">
        <v>1</v>
      </c>
      <c r="AO86" s="6">
        <v>0.2</v>
      </c>
      <c r="AP86" s="6">
        <v>1.2</v>
      </c>
      <c r="AQ86" s="5">
        <v>2030.8333333333335</v>
      </c>
      <c r="AR86" s="12">
        <v>75</v>
      </c>
      <c r="AS86" s="5">
        <v>1091</v>
      </c>
      <c r="AT86" s="14" t="s">
        <v>460</v>
      </c>
      <c r="AU86" s="5">
        <v>40</v>
      </c>
      <c r="AV86" s="5">
        <v>1080</v>
      </c>
      <c r="AW86" s="5">
        <v>9618</v>
      </c>
      <c r="AX86" s="5">
        <v>2756</v>
      </c>
      <c r="AY86" s="20">
        <v>131</v>
      </c>
    </row>
    <row r="87" spans="1:51" s="18" customFormat="1" ht="17.100000000000001" customHeight="1" x14ac:dyDescent="0.3">
      <c r="A87" s="35" t="s">
        <v>312</v>
      </c>
      <c r="B87" s="36" t="s">
        <v>310</v>
      </c>
      <c r="C87" s="36" t="s">
        <v>311</v>
      </c>
      <c r="D87" s="36" t="s">
        <v>312</v>
      </c>
      <c r="E87" s="37" t="s">
        <v>313</v>
      </c>
      <c r="F87" s="37" t="s">
        <v>314</v>
      </c>
      <c r="G87" s="5">
        <v>2659</v>
      </c>
      <c r="H87" s="5">
        <v>13924</v>
      </c>
      <c r="I87" s="5">
        <v>11766</v>
      </c>
      <c r="J87" s="12">
        <v>8862</v>
      </c>
      <c r="K87" s="5">
        <v>34552</v>
      </c>
      <c r="L87" s="6">
        <v>12.994358781496803</v>
      </c>
      <c r="M87" s="5">
        <v>2</v>
      </c>
      <c r="N87" s="5">
        <v>1055</v>
      </c>
      <c r="O87" s="5">
        <v>1316</v>
      </c>
      <c r="P87" s="5">
        <v>37383</v>
      </c>
      <c r="Q87" s="6">
        <v>14.059044753666791</v>
      </c>
      <c r="R87" s="5">
        <v>444</v>
      </c>
      <c r="S87" s="5">
        <v>538</v>
      </c>
      <c r="T87" s="5">
        <v>69</v>
      </c>
      <c r="U87" s="7">
        <v>108217</v>
      </c>
      <c r="V87" s="7">
        <v>8033</v>
      </c>
      <c r="W87" s="7">
        <v>1578</v>
      </c>
      <c r="X87" s="56" t="s">
        <v>470</v>
      </c>
      <c r="Y87" s="7">
        <v>117828</v>
      </c>
      <c r="Z87" s="13">
        <v>49819</v>
      </c>
      <c r="AA87" s="13">
        <v>27247</v>
      </c>
      <c r="AB87" s="7">
        <v>21730</v>
      </c>
      <c r="AC87" s="13">
        <v>19032</v>
      </c>
      <c r="AD87" s="7">
        <v>117828</v>
      </c>
      <c r="AE87" s="8">
        <v>44.312899586310643</v>
      </c>
      <c r="AF87" s="56" t="s">
        <v>470</v>
      </c>
      <c r="AG87" s="7">
        <v>17508</v>
      </c>
      <c r="AH87" s="7">
        <v>4222</v>
      </c>
      <c r="AI87" s="56" t="s">
        <v>470</v>
      </c>
      <c r="AJ87" s="56" t="s">
        <v>470</v>
      </c>
      <c r="AK87" s="7">
        <v>21730</v>
      </c>
      <c r="AL87" s="8">
        <v>8.1722452049642715</v>
      </c>
      <c r="AM87" s="59" t="s">
        <v>470</v>
      </c>
      <c r="AN87" s="6">
        <v>0.75</v>
      </c>
      <c r="AO87" s="6">
        <v>1.1499999999999999</v>
      </c>
      <c r="AP87" s="6">
        <v>1.9</v>
      </c>
      <c r="AQ87" s="5">
        <v>1399.4736842105265</v>
      </c>
      <c r="AR87" s="12">
        <v>5</v>
      </c>
      <c r="AS87" s="5">
        <v>480</v>
      </c>
      <c r="AT87" s="14" t="s">
        <v>460</v>
      </c>
      <c r="AU87" s="5">
        <v>37</v>
      </c>
      <c r="AV87" s="5">
        <v>1924</v>
      </c>
      <c r="AW87" s="5">
        <v>23472</v>
      </c>
      <c r="AX87" s="5">
        <v>2313</v>
      </c>
      <c r="AY87" s="20">
        <v>27</v>
      </c>
    </row>
    <row r="88" spans="1:51" s="18" customFormat="1" ht="16.5" customHeight="1" x14ac:dyDescent="0.3">
      <c r="A88" s="38" t="s">
        <v>445</v>
      </c>
      <c r="B88" s="61" t="s">
        <v>470</v>
      </c>
      <c r="C88" s="61" t="s">
        <v>470</v>
      </c>
      <c r="D88" s="39" t="s">
        <v>445</v>
      </c>
      <c r="E88" s="62" t="s">
        <v>470</v>
      </c>
      <c r="F88" s="62" t="s">
        <v>470</v>
      </c>
      <c r="G88" s="21">
        <v>50100</v>
      </c>
      <c r="H88" s="21">
        <v>35364</v>
      </c>
      <c r="I88" s="63" t="s">
        <v>470</v>
      </c>
      <c r="J88" s="21">
        <v>10920</v>
      </c>
      <c r="K88" s="21">
        <v>46284</v>
      </c>
      <c r="L88" s="22">
        <v>0.92383233532934128</v>
      </c>
      <c r="M88" s="63" t="s">
        <v>470</v>
      </c>
      <c r="N88" s="21">
        <v>619</v>
      </c>
      <c r="O88" s="63" t="s">
        <v>470</v>
      </c>
      <c r="P88" s="63" t="s">
        <v>470</v>
      </c>
      <c r="Q88" s="64" t="s">
        <v>470</v>
      </c>
      <c r="R88" s="63" t="s">
        <v>470</v>
      </c>
      <c r="S88" s="63" t="s">
        <v>470</v>
      </c>
      <c r="T88" s="63" t="s">
        <v>470</v>
      </c>
      <c r="U88" s="65" t="s">
        <v>470</v>
      </c>
      <c r="V88" s="65" t="s">
        <v>470</v>
      </c>
      <c r="W88" s="23">
        <v>288104</v>
      </c>
      <c r="X88" s="65" t="s">
        <v>470</v>
      </c>
      <c r="Y88" s="24">
        <v>288104</v>
      </c>
      <c r="Z88" s="23">
        <v>156386</v>
      </c>
      <c r="AA88" s="23">
        <v>49621</v>
      </c>
      <c r="AB88" s="23">
        <v>29795</v>
      </c>
      <c r="AC88" s="23">
        <v>52032</v>
      </c>
      <c r="AD88" s="23">
        <v>288104</v>
      </c>
      <c r="AE88" s="25">
        <v>5.7505788423153694</v>
      </c>
      <c r="AF88" s="65" t="s">
        <v>470</v>
      </c>
      <c r="AG88" s="23">
        <v>23369</v>
      </c>
      <c r="AH88" s="65" t="s">
        <v>470</v>
      </c>
      <c r="AI88" s="65" t="s">
        <v>470</v>
      </c>
      <c r="AJ88" s="23">
        <v>6426</v>
      </c>
      <c r="AK88" s="23">
        <v>29795</v>
      </c>
      <c r="AL88" s="25">
        <v>0.13</v>
      </c>
      <c r="AM88" s="64" t="s">
        <v>470</v>
      </c>
      <c r="AN88" s="64" t="s">
        <v>470</v>
      </c>
      <c r="AO88" s="64" t="s">
        <v>470</v>
      </c>
      <c r="AP88" s="64" t="s">
        <v>470</v>
      </c>
      <c r="AQ88" s="66" t="s">
        <v>470</v>
      </c>
      <c r="AR88" s="63" t="s">
        <v>470</v>
      </c>
      <c r="AS88" s="63" t="s">
        <v>470</v>
      </c>
      <c r="AT88" s="67" t="s">
        <v>470</v>
      </c>
      <c r="AU88" s="63" t="s">
        <v>470</v>
      </c>
      <c r="AV88" s="63" t="s">
        <v>470</v>
      </c>
      <c r="AW88" s="63" t="s">
        <v>470</v>
      </c>
      <c r="AX88" s="63" t="s">
        <v>470</v>
      </c>
      <c r="AY88" s="68" t="s">
        <v>470</v>
      </c>
    </row>
    <row r="89" spans="1:51" s="18" customFormat="1" x14ac:dyDescent="0.3">
      <c r="A89" s="40" t="s">
        <v>463</v>
      </c>
      <c r="B89" s="69" t="s">
        <v>470</v>
      </c>
      <c r="C89" s="69" t="s">
        <v>470</v>
      </c>
      <c r="D89" s="69" t="s">
        <v>470</v>
      </c>
      <c r="E89" s="70" t="s">
        <v>470</v>
      </c>
      <c r="F89" s="70" t="s">
        <v>470</v>
      </c>
      <c r="G89" s="41">
        <f>SUBTOTAL(109,Table1[FY1994 Population])</f>
        <v>606278</v>
      </c>
      <c r="H89" s="41">
        <f>SUBTOTAL(109,Table1[FY1994 Adult Book Circulation])</f>
        <v>2069372</v>
      </c>
      <c r="I89" s="41">
        <f>SUBTOTAL(109,Table1[FY1994 Juvenile Book Circulation])</f>
        <v>1067890</v>
      </c>
      <c r="J89" s="41">
        <f>SUBTOTAL(109,Table1[FY1994 All Other Circulation])</f>
        <v>694369</v>
      </c>
      <c r="K89" s="41">
        <f>SUBTOTAL(109,Table1[FY1994 Total Circulation])</f>
        <v>3831631</v>
      </c>
      <c r="L89" s="41">
        <f>SUBTOTAL(109,Table1[FY1994 Circulation Per Capita])</f>
        <v>1177.2675300661576</v>
      </c>
      <c r="M89" s="41">
        <f>SUBTOTAL(109,Table1[FY1994 ILLs Provided])</f>
        <v>18886</v>
      </c>
      <c r="N89" s="41">
        <f>SUBTOTAL(109,Table1[FY1994 ILLs Received])</f>
        <v>37524</v>
      </c>
      <c r="O89" s="41">
        <f>SUBTOTAL(109,Table1[FY1994 Books and Serials Added])</f>
        <v>86618</v>
      </c>
      <c r="P89" s="41">
        <f>SUBTOTAL(109,Table1[FY1994 Total Books &amp; Serials Volumes])</f>
        <v>1862313</v>
      </c>
      <c r="Q89" s="41">
        <f>SUBTOTAL(109,Table1[FY1994 Volumes Per Capita])</f>
        <v>1630.6174139660402</v>
      </c>
      <c r="R89" s="41">
        <f>SUBTOTAL(109,Table1[[FY1994 Total Audio Material Volumes ]])</f>
        <v>95379</v>
      </c>
      <c r="S89" s="41">
        <f>SUBTOTAL(109,Table1[[FY1994 Total Video Material Volumes ]])</f>
        <v>36817</v>
      </c>
      <c r="T89" s="41">
        <f>SUBTOTAL(109,Table1[FY1994 Total Subscription Titles])</f>
        <v>6659</v>
      </c>
      <c r="U89" s="41">
        <f>SUBTOTAL(109,Table1[FY1994 Total Local Government Income])</f>
        <v>16185823</v>
      </c>
      <c r="V89" s="41">
        <f>SUBTOTAL(109,Table1[FY1994 Total State Government Income])</f>
        <v>1080363</v>
      </c>
      <c r="W89" s="41">
        <f>SUBTOTAL(109,Table1[FY1994 Total Federal Government Income])</f>
        <v>494145</v>
      </c>
      <c r="X89" s="41">
        <f>SUBTOTAL(109,Table1[FY1994 Total All Other Income])</f>
        <v>703219</v>
      </c>
      <c r="Y89" s="41">
        <f>SUBTOTAL(109,Table1[FY1994 Total Operating Income])</f>
        <v>18463550</v>
      </c>
      <c r="Z89" s="41">
        <f>SUBTOTAL(109,Table1[FY1994 Salaries and Wages])</f>
        <v>8766902</v>
      </c>
      <c r="AA89" s="41">
        <f>SUBTOTAL(109,Table1[FY1994 Benefits])</f>
        <v>3078048</v>
      </c>
      <c r="AB89" s="41">
        <f>SUBTOTAL(109,Table1[FY1994 Total Collection Expenditures])</f>
        <v>2043649</v>
      </c>
      <c r="AC89" s="41">
        <f>SUBTOTAL(109,Table1[FY1994 Total Other  Expenditures])</f>
        <v>4146007</v>
      </c>
      <c r="AD89" s="41">
        <f>SUBTOTAL(109,Table1[FY1994 Total Operating  Expenditures])</f>
        <v>18034876</v>
      </c>
      <c r="AE89" s="41">
        <f>SUBTOTAL(109,Table1[FY1994 Total Operating  Expenditures Per Capita])</f>
        <v>3972.4399757135379</v>
      </c>
      <c r="AF89" s="41">
        <f>SUBTOTAL(109,Table1[FY1994 Capital Outlay])</f>
        <v>209292</v>
      </c>
      <c r="AG89" s="41">
        <f>SUBTOTAL(109,Table1[FY1994 Total Book Expenditures])</f>
        <v>1160236</v>
      </c>
      <c r="AH89" s="41">
        <f>SUBTOTAL(109,Table1[FY1994 Total Subscription Expenditures])</f>
        <v>562112</v>
      </c>
      <c r="AI89" s="41">
        <f>SUBTOTAL(109,Table1[FY1994 Total Audiovisuals  Expenditures])</f>
        <v>145339</v>
      </c>
      <c r="AJ89" s="41">
        <f>SUBTOTAL(109,Table1[FY1994 Total Other Materials Expenditures])</f>
        <v>175962</v>
      </c>
      <c r="AK89" s="41">
        <f>SUBTOTAL(109,Table1[FY1994 Total Collection Expenditures3])</f>
        <v>2043649</v>
      </c>
      <c r="AL89" s="41">
        <f>SUBTOTAL(109,Table1[FY1994 Total Collection Expenditures Per Capita])</f>
        <v>997.7158811159054</v>
      </c>
      <c r="AM89" s="41">
        <f>SUBTOTAL(109,Table1[FY1994 Librarians with MLS])</f>
        <v>62.75</v>
      </c>
      <c r="AN89" s="41">
        <f>SUBTOTAL(109,Table1[FY1994 All Employees with Title of Librarian])</f>
        <v>102.35000000000001</v>
      </c>
      <c r="AO89" s="41">
        <f>SUBTOTAL(109,Table1[FY1994 All Other Paid Employees])</f>
        <v>177.67</v>
      </c>
      <c r="AP89" s="41">
        <f>SUBTOTAL(109,Table1[FY1994 Total Employees])</f>
        <v>280.01999999999992</v>
      </c>
      <c r="AQ89" s="41">
        <f>SUBTOTAL(109,Table1[FY1994 Patrons Per Staff])</f>
        <v>102118.62044190297</v>
      </c>
      <c r="AR89" s="41">
        <f>SUBTOTAL(109,Table1[FY1994 Total Volunteers])</f>
        <v>2137</v>
      </c>
      <c r="AS89" s="41">
        <f>SUBTOTAL(109,Table1[FY1994 Total Volunteer Hours])</f>
        <v>57106</v>
      </c>
      <c r="AT89" s="41">
        <f>SUBTOTAL(109,Table1[FY1994 Type of Library Board])</f>
        <v>0</v>
      </c>
      <c r="AU89" s="41">
        <f>SUBTOTAL(109,Table1[FY1994 Hours Open Per Week])</f>
        <v>2511</v>
      </c>
      <c r="AV89" s="41">
        <f>SUBTOTAL(109,Table1[FY1994 Hours Open Per Year])</f>
        <v>142846</v>
      </c>
      <c r="AW89" s="41">
        <f>SUBTOTAL(109,Table1[FY1994 Annual Attendance in Library])</f>
        <v>2270405</v>
      </c>
      <c r="AX89" s="41">
        <f>SUBTOTAL(109,Table1[FY1994 Annual Reference Questions])</f>
        <v>427367</v>
      </c>
      <c r="AY89" s="41">
        <f>SUBTOTAL(109,Table1[FY1994 Total Annual Programs])</f>
        <v>5946</v>
      </c>
    </row>
    <row r="90" spans="1:51" s="18" customFormat="1" x14ac:dyDescent="0.3">
      <c r="A90" s="16" t="s">
        <v>467</v>
      </c>
      <c r="B90" s="71" t="s">
        <v>470</v>
      </c>
      <c r="C90" s="71" t="s">
        <v>470</v>
      </c>
      <c r="D90" s="71" t="s">
        <v>470</v>
      </c>
      <c r="E90" s="72" t="s">
        <v>470</v>
      </c>
      <c r="F90" s="72" t="s">
        <v>470</v>
      </c>
      <c r="G90" s="60" t="s">
        <v>470</v>
      </c>
      <c r="H90" s="60" t="s">
        <v>470</v>
      </c>
      <c r="I90" s="60" t="s">
        <v>470</v>
      </c>
      <c r="J90" s="60" t="s">
        <v>470</v>
      </c>
      <c r="K90" s="60" t="s">
        <v>470</v>
      </c>
      <c r="L90" s="73" t="s">
        <v>470</v>
      </c>
      <c r="M90" s="60" t="s">
        <v>470</v>
      </c>
      <c r="N90" s="60" t="s">
        <v>470</v>
      </c>
      <c r="O90" s="60" t="s">
        <v>470</v>
      </c>
      <c r="P90" s="60" t="s">
        <v>470</v>
      </c>
      <c r="Q90" s="73" t="s">
        <v>470</v>
      </c>
      <c r="R90" s="60" t="s">
        <v>470</v>
      </c>
      <c r="S90" s="60" t="s">
        <v>470</v>
      </c>
      <c r="T90" s="60" t="s">
        <v>470</v>
      </c>
      <c r="U90" s="74" t="s">
        <v>470</v>
      </c>
      <c r="V90" s="74" t="s">
        <v>470</v>
      </c>
      <c r="W90" s="74" t="s">
        <v>470</v>
      </c>
      <c r="X90" s="74" t="s">
        <v>470</v>
      </c>
      <c r="Y90" s="74" t="s">
        <v>470</v>
      </c>
      <c r="Z90" s="74" t="s">
        <v>470</v>
      </c>
      <c r="AA90" s="74" t="s">
        <v>470</v>
      </c>
      <c r="AB90" s="74" t="s">
        <v>470</v>
      </c>
      <c r="AC90" s="74" t="s">
        <v>470</v>
      </c>
      <c r="AD90" s="74" t="s">
        <v>470</v>
      </c>
      <c r="AE90" s="75" t="s">
        <v>470</v>
      </c>
      <c r="AF90" s="74" t="s">
        <v>470</v>
      </c>
      <c r="AG90" s="74" t="s">
        <v>470</v>
      </c>
      <c r="AH90" s="74" t="s">
        <v>470</v>
      </c>
      <c r="AI90" s="74" t="s">
        <v>470</v>
      </c>
      <c r="AJ90" s="74" t="s">
        <v>470</v>
      </c>
      <c r="AK90" s="74" t="s">
        <v>470</v>
      </c>
      <c r="AL90" s="75" t="s">
        <v>470</v>
      </c>
      <c r="AM90" s="73" t="s">
        <v>470</v>
      </c>
      <c r="AN90" s="73" t="s">
        <v>470</v>
      </c>
      <c r="AO90" s="73" t="s">
        <v>470</v>
      </c>
      <c r="AP90" s="73" t="s">
        <v>470</v>
      </c>
      <c r="AQ90" s="60" t="s">
        <v>470</v>
      </c>
      <c r="AR90" s="60" t="s">
        <v>470</v>
      </c>
      <c r="AS90" s="60" t="s">
        <v>470</v>
      </c>
      <c r="AT90" s="76" t="s">
        <v>470</v>
      </c>
      <c r="AU90" s="60" t="s">
        <v>470</v>
      </c>
      <c r="AV90" s="60" t="s">
        <v>470</v>
      </c>
      <c r="AW90" s="60" t="s">
        <v>470</v>
      </c>
      <c r="AX90" s="60" t="s">
        <v>470</v>
      </c>
      <c r="AY90" s="60" t="s">
        <v>470</v>
      </c>
    </row>
    <row r="91" spans="1:51" hidden="1" x14ac:dyDescent="0.3">
      <c r="A91" s="16"/>
      <c r="B91" s="16"/>
      <c r="C91" s="16"/>
      <c r="D91" s="16"/>
      <c r="E91" s="17"/>
      <c r="F91" s="1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</row>
  </sheetData>
  <dataValidations count="1">
    <dataValidation allowBlank="1" showInputMessage="1" showErrorMessage="1" prompt="Statistics from Fairbanks and Juneau have been adjusted so that statistics for Regional Services can be displayed at the bottom of this spreadsheet." sqref="B3"/>
  </dataValidations>
  <hyperlinks>
    <hyperlink ref="A2" r:id="rId1"/>
  </hyperlinks>
  <pageMargins left="0.2" right="0.2" top="0.5" bottom="0.25" header="0.3" footer="0.3"/>
  <pageSetup orientation="landscape" horizont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FY1994 Data (sheet 1 of 1)</vt:lpstr>
      <vt:lpstr>'FY1994 Data (sheet 1 of 1)'!Print_Area</vt:lpstr>
      <vt:lpstr>'FY1994 Data (sheet 1 of 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2018-11-26T20:38:33Z</dcterms:created>
  <dcterms:modified xsi:type="dcterms:W3CDTF">2019-02-15T21:53:09Z</dcterms:modified>
</cp:coreProperties>
</file>