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2" windowWidth="15072" windowHeight="8220"/>
  </bookViews>
  <sheets>
    <sheet name="FY1996 Data (1 of 1 sheet)" sheetId="1" r:id="rId1"/>
  </sheets>
  <definedNames>
    <definedName name="_xlnm.Print_Area" localSheetId="0">'FY1996 Data (1 of 1 sheet)'!$A$3:$BA$89</definedName>
    <definedName name="_xlnm.Print_Titles" localSheetId="0">'FY1996 Data (1 of 1 sheet)'!$C:$C,'FY1996 Data (1 of 1 sheet)'!$3:$3</definedName>
  </definedNames>
  <calcPr calcId="152511"/>
</workbook>
</file>

<file path=xl/calcChain.xml><?xml version="1.0" encoding="utf-8"?>
<calcChain xmlns="http://schemas.openxmlformats.org/spreadsheetml/2006/main">
  <c r="G90" i="1" l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W90" i="1"/>
  <c r="AX90" i="1"/>
  <c r="AY90" i="1"/>
  <c r="AZ90" i="1"/>
  <c r="BA90" i="1"/>
  <c r="F90" i="1"/>
</calcChain>
</file>

<file path=xl/sharedStrings.xml><?xml version="1.0" encoding="utf-8"?>
<sst xmlns="http://schemas.openxmlformats.org/spreadsheetml/2006/main" count="1563" uniqueCount="484">
  <si>
    <t>Anchor Point Public Library</t>
  </si>
  <si>
    <t>P. O. Box 129</t>
  </si>
  <si>
    <t>Anchor Point</t>
  </si>
  <si>
    <t>99556</t>
  </si>
  <si>
    <t>9072355692</t>
  </si>
  <si>
    <t/>
  </si>
  <si>
    <t>Anchorage Municipal Libraries</t>
  </si>
  <si>
    <t>3600 Denali</t>
  </si>
  <si>
    <t>Anchorage</t>
  </si>
  <si>
    <t>99503</t>
  </si>
  <si>
    <t>9073432975</t>
  </si>
  <si>
    <t>Anderson Village Library</t>
  </si>
  <si>
    <t>P. O. Box 3078</t>
  </si>
  <si>
    <t>Anderson</t>
  </si>
  <si>
    <t>99744</t>
  </si>
  <si>
    <t>9075822628</t>
  </si>
  <si>
    <t>Kuskokwim Consortium Library</t>
  </si>
  <si>
    <t>Pouch 1068</t>
  </si>
  <si>
    <t>Bethel</t>
  </si>
  <si>
    <t>99559</t>
  </si>
  <si>
    <t>9075434517</t>
  </si>
  <si>
    <t>Big Lake Library</t>
  </si>
  <si>
    <t>P. O. Box 520829</t>
  </si>
  <si>
    <t>Big Lake</t>
  </si>
  <si>
    <t>99652</t>
  </si>
  <si>
    <t>9078926475</t>
  </si>
  <si>
    <t>P. O. Box 68</t>
  </si>
  <si>
    <t>Cantwell</t>
  </si>
  <si>
    <t>99729</t>
  </si>
  <si>
    <t>9077682372</t>
  </si>
  <si>
    <t>Chiniak Public Library</t>
  </si>
  <si>
    <t>P. O. Box 5610</t>
  </si>
  <si>
    <t>Chiniak</t>
  </si>
  <si>
    <t>99615</t>
  </si>
  <si>
    <t>9074863022</t>
  </si>
  <si>
    <t>Ruth Riggs Public Library</t>
  </si>
  <si>
    <t>HC 60 Box 3770</t>
  </si>
  <si>
    <t>Clearwater</t>
  </si>
  <si>
    <t>99737</t>
  </si>
  <si>
    <t>9078954408</t>
  </si>
  <si>
    <t>Cold Bay Public Library</t>
  </si>
  <si>
    <t>P. O. Box 87</t>
  </si>
  <si>
    <t>Cold Bay</t>
  </si>
  <si>
    <t>99571</t>
  </si>
  <si>
    <t>P. O. Box 517</t>
  </si>
  <si>
    <t>Cooper Landing</t>
  </si>
  <si>
    <t>99572</t>
  </si>
  <si>
    <t>9075951241</t>
  </si>
  <si>
    <t>Cordova Public Library</t>
  </si>
  <si>
    <t>P. O. Box 1210</t>
  </si>
  <si>
    <t>Cordova</t>
  </si>
  <si>
    <t>99574</t>
  </si>
  <si>
    <t>9074246667</t>
  </si>
  <si>
    <t>Craig Public Library</t>
  </si>
  <si>
    <t>P. O. BOX 26</t>
  </si>
  <si>
    <t>Craig</t>
  </si>
  <si>
    <t>99921</t>
  </si>
  <si>
    <t>9078263281</t>
  </si>
  <si>
    <t>Ipnatchiaq Library</t>
  </si>
  <si>
    <t>P. O. Box 36049</t>
  </si>
  <si>
    <t>Deering</t>
  </si>
  <si>
    <t>99736</t>
  </si>
  <si>
    <t>9073632136</t>
  </si>
  <si>
    <t>Delta Community Library</t>
  </si>
  <si>
    <t>Delta Junction</t>
  </si>
  <si>
    <t>9078954102</t>
  </si>
  <si>
    <t>Dillingham Public Library</t>
  </si>
  <si>
    <t>P. O. Box 870</t>
  </si>
  <si>
    <t>Dillingham</t>
  </si>
  <si>
    <t>99576</t>
  </si>
  <si>
    <t>9078425610</t>
  </si>
  <si>
    <t>Eagle Public Library</t>
  </si>
  <si>
    <t>P. O. Box 45</t>
  </si>
  <si>
    <t>Eagle City</t>
  </si>
  <si>
    <t>99738</t>
  </si>
  <si>
    <t>9075472334</t>
  </si>
  <si>
    <t>Elim Community Library</t>
  </si>
  <si>
    <t>Elim</t>
  </si>
  <si>
    <t>99739</t>
  </si>
  <si>
    <t>9078903501</t>
  </si>
  <si>
    <t>1215 Cowles Street</t>
  </si>
  <si>
    <t>Fairbanks</t>
  </si>
  <si>
    <t>99701</t>
  </si>
  <si>
    <t>9074591020</t>
  </si>
  <si>
    <t>Charles Evans Community Library</t>
  </si>
  <si>
    <t>P. O. Box 149</t>
  </si>
  <si>
    <t>Galena</t>
  </si>
  <si>
    <t>99741</t>
  </si>
  <si>
    <t>9076561869</t>
  </si>
  <si>
    <t>Copper Valley Community Library</t>
  </si>
  <si>
    <t>P. O. Box 173</t>
  </si>
  <si>
    <t>Glennallen</t>
  </si>
  <si>
    <t>99588</t>
  </si>
  <si>
    <t>9078225226</t>
  </si>
  <si>
    <t>Gustavus Public Library</t>
  </si>
  <si>
    <t>P. O. Box 279</t>
  </si>
  <si>
    <t>Gustavus</t>
  </si>
  <si>
    <t>99826</t>
  </si>
  <si>
    <t>9076972350</t>
  </si>
  <si>
    <t>Haines Borough Public Library</t>
  </si>
  <si>
    <t>P. O. Box 1089</t>
  </si>
  <si>
    <t>Haines</t>
  </si>
  <si>
    <t>99827</t>
  </si>
  <si>
    <t>9077662545</t>
  </si>
  <si>
    <t>Tri-Valley Community Library</t>
  </si>
  <si>
    <t>P. O. Box 400</t>
  </si>
  <si>
    <t>Healy</t>
  </si>
  <si>
    <t>99743</t>
  </si>
  <si>
    <t>9076832507</t>
  </si>
  <si>
    <t>Hollis Public Library</t>
  </si>
  <si>
    <t>P. O. Box 5</t>
  </si>
  <si>
    <t>Hollis</t>
  </si>
  <si>
    <t>99950</t>
  </si>
  <si>
    <t>9075307112</t>
  </si>
  <si>
    <t>Homer Public Library</t>
  </si>
  <si>
    <t>141 W. Pioneer Avenue</t>
  </si>
  <si>
    <t>Homer</t>
  </si>
  <si>
    <t>99603</t>
  </si>
  <si>
    <t>9072353180</t>
  </si>
  <si>
    <t>Hope Community Library</t>
  </si>
  <si>
    <t>P. O. Box 127</t>
  </si>
  <si>
    <t>Hope</t>
  </si>
  <si>
    <t>99605</t>
  </si>
  <si>
    <t>9077823121</t>
  </si>
  <si>
    <t>Juneau Public Libraries</t>
  </si>
  <si>
    <t>292 Marine Way</t>
  </si>
  <si>
    <t>Juneau</t>
  </si>
  <si>
    <t>99801</t>
  </si>
  <si>
    <t>9075865324</t>
  </si>
  <si>
    <t>Kake Community Library</t>
  </si>
  <si>
    <t>P. O. Box 450</t>
  </si>
  <si>
    <t>Kake</t>
  </si>
  <si>
    <t>99830</t>
  </si>
  <si>
    <t>9077853724</t>
  </si>
  <si>
    <t>Kasilof Public Library</t>
  </si>
  <si>
    <t>P. O. Box 176</t>
  </si>
  <si>
    <t>Kasilof</t>
  </si>
  <si>
    <t>99610</t>
  </si>
  <si>
    <t>9072624844</t>
  </si>
  <si>
    <t>Kenai Community Library</t>
  </si>
  <si>
    <t>163 Main Street Loop</t>
  </si>
  <si>
    <t>Kenai</t>
  </si>
  <si>
    <t>99611</t>
  </si>
  <si>
    <t>9072834378</t>
  </si>
  <si>
    <t>Ketchikan Public Library</t>
  </si>
  <si>
    <t>629 Dock Street</t>
  </si>
  <si>
    <t>Ketchikan</t>
  </si>
  <si>
    <t>99901</t>
  </si>
  <si>
    <t>9072253331</t>
  </si>
  <si>
    <t>319 Lower Mill Bay Rd</t>
  </si>
  <si>
    <t>Kodiak</t>
  </si>
  <si>
    <t>9074868686</t>
  </si>
  <si>
    <t>Chukchi Library</t>
  </si>
  <si>
    <t>P. O. Box 297</t>
  </si>
  <si>
    <t>Kotzebue</t>
  </si>
  <si>
    <t>99752</t>
  </si>
  <si>
    <t>9074422410</t>
  </si>
  <si>
    <t>P. O. Box 249</t>
  </si>
  <si>
    <t>99627</t>
  </si>
  <si>
    <t>9075243843</t>
  </si>
  <si>
    <t>Metlakatla Centennial Library</t>
  </si>
  <si>
    <t>Metlakatla</t>
  </si>
  <si>
    <t>99926</t>
  </si>
  <si>
    <t>9078864441</t>
  </si>
  <si>
    <t>Martin Monsen Library</t>
  </si>
  <si>
    <t>P. O. Box 147</t>
  </si>
  <si>
    <t>Naknek</t>
  </si>
  <si>
    <t>99633</t>
  </si>
  <si>
    <t>9072464465</t>
  </si>
  <si>
    <t>Nenana Public Library</t>
  </si>
  <si>
    <t>P. O. Box 40</t>
  </si>
  <si>
    <t>Nenana</t>
  </si>
  <si>
    <t>99760</t>
  </si>
  <si>
    <t>9078325812</t>
  </si>
  <si>
    <t>Ninilchik Community Library</t>
  </si>
  <si>
    <t>P. O. Box 39165</t>
  </si>
  <si>
    <t>Ninilchik</t>
  </si>
  <si>
    <t>99639</t>
  </si>
  <si>
    <t>9075673333</t>
  </si>
  <si>
    <t>Kegoayah Kozga Library</t>
  </si>
  <si>
    <t>P. O. Box 1168</t>
  </si>
  <si>
    <t>Nome</t>
  </si>
  <si>
    <t>99762</t>
  </si>
  <si>
    <t>9074435133</t>
  </si>
  <si>
    <t>Northway Community Library</t>
  </si>
  <si>
    <t>P. O. Box 496</t>
  </si>
  <si>
    <t>Northway</t>
  </si>
  <si>
    <t>99764</t>
  </si>
  <si>
    <t>9077782288</t>
  </si>
  <si>
    <t>Palmer Public Library</t>
  </si>
  <si>
    <t>655 S. Valley Way</t>
  </si>
  <si>
    <t>Palmer</t>
  </si>
  <si>
    <t>99645</t>
  </si>
  <si>
    <t>9077454690</t>
  </si>
  <si>
    <t>Pelican Public Library</t>
  </si>
  <si>
    <t>P. O. Box 712</t>
  </si>
  <si>
    <t>Pelican</t>
  </si>
  <si>
    <t>99832</t>
  </si>
  <si>
    <t>9077352500</t>
  </si>
  <si>
    <t>Petersburg Public Library</t>
  </si>
  <si>
    <t>P. O. BOX 1072</t>
  </si>
  <si>
    <t>Petersburg</t>
  </si>
  <si>
    <t>99833</t>
  </si>
  <si>
    <t>9077723349</t>
  </si>
  <si>
    <t>Jessie Wakefield Memorial Library</t>
  </si>
  <si>
    <t>P. O. Box 49</t>
  </si>
  <si>
    <t>Port Lions</t>
  </si>
  <si>
    <t>99550</t>
  </si>
  <si>
    <t>9074542288</t>
  </si>
  <si>
    <t>Ruby Community Library</t>
  </si>
  <si>
    <t>Ruby</t>
  </si>
  <si>
    <t>99768</t>
  </si>
  <si>
    <t>9074684432</t>
  </si>
  <si>
    <t>P.O. Box 905</t>
  </si>
  <si>
    <t>St. Paul</t>
  </si>
  <si>
    <t>99660</t>
  </si>
  <si>
    <t>9075462221</t>
  </si>
  <si>
    <t>Seldovia Public Library</t>
  </si>
  <si>
    <t>P. O. Drawer H</t>
  </si>
  <si>
    <t>Seldovia</t>
  </si>
  <si>
    <t>99663</t>
  </si>
  <si>
    <t>9072347856</t>
  </si>
  <si>
    <t>Seward Community Library</t>
  </si>
  <si>
    <t>P. O. Box 537</t>
  </si>
  <si>
    <t>Seward</t>
  </si>
  <si>
    <t>99664</t>
  </si>
  <si>
    <t>9072243646</t>
  </si>
  <si>
    <t>Nellie Weyiouanna Ilisaavik</t>
  </si>
  <si>
    <t>P. O. Box 90</t>
  </si>
  <si>
    <t>Shishmaref</t>
  </si>
  <si>
    <t>99772</t>
  </si>
  <si>
    <t>9076493011</t>
  </si>
  <si>
    <t>Kettleson Memorial Library</t>
  </si>
  <si>
    <t>Sitka</t>
  </si>
  <si>
    <t>99835</t>
  </si>
  <si>
    <t>9077478708</t>
  </si>
  <si>
    <t>Skagway Public Library</t>
  </si>
  <si>
    <t>P. O. Box 394</t>
  </si>
  <si>
    <t>Skagway</t>
  </si>
  <si>
    <t>99840</t>
  </si>
  <si>
    <t>9079832665</t>
  </si>
  <si>
    <t>Soldotna Public Library</t>
  </si>
  <si>
    <t>235 N. Binkley St</t>
  </si>
  <si>
    <t>Soldotna</t>
  </si>
  <si>
    <t>99669</t>
  </si>
  <si>
    <t>9072624227</t>
  </si>
  <si>
    <t>Sutton Public Library</t>
  </si>
  <si>
    <t>P. O. Box 266</t>
  </si>
  <si>
    <t>Sutton</t>
  </si>
  <si>
    <t>99674</t>
  </si>
  <si>
    <t>9077454467</t>
  </si>
  <si>
    <t>Takotna Community Library</t>
  </si>
  <si>
    <t>P. O. Box 86</t>
  </si>
  <si>
    <t>Takotna</t>
  </si>
  <si>
    <t>99675</t>
  </si>
  <si>
    <t>9072982229</t>
  </si>
  <si>
    <t>Talkeetna Public Library</t>
  </si>
  <si>
    <t>P. O. Box 768</t>
  </si>
  <si>
    <t>Talkeetna</t>
  </si>
  <si>
    <t>99676</t>
  </si>
  <si>
    <t>9077332359</t>
  </si>
  <si>
    <t>Tanana Community Library</t>
  </si>
  <si>
    <t>P. O. Box 109</t>
  </si>
  <si>
    <t>Tanana</t>
  </si>
  <si>
    <t>99777</t>
  </si>
  <si>
    <t>9073667203</t>
  </si>
  <si>
    <t>Dermott O'Toole Memorial Library</t>
  </si>
  <si>
    <t>P. O. Box 35</t>
  </si>
  <si>
    <t>Tenakee Springs</t>
  </si>
  <si>
    <t>99841</t>
  </si>
  <si>
    <t>9077362248</t>
  </si>
  <si>
    <t>Tok Community Library</t>
  </si>
  <si>
    <t>P. O. Box 227</t>
  </si>
  <si>
    <t>Tok</t>
  </si>
  <si>
    <t>99780</t>
  </si>
  <si>
    <t>9078835623</t>
  </si>
  <si>
    <t>Ticasuk Library</t>
  </si>
  <si>
    <t>P. O. Box 28</t>
  </si>
  <si>
    <t>Unalakleet</t>
  </si>
  <si>
    <t>99684</t>
  </si>
  <si>
    <t>9076243053</t>
  </si>
  <si>
    <t>Valdez Consortium Library</t>
  </si>
  <si>
    <t>P. O. Box 609</t>
  </si>
  <si>
    <t>Valdez</t>
  </si>
  <si>
    <t>99686</t>
  </si>
  <si>
    <t>9078354632</t>
  </si>
  <si>
    <t>Wasilla Public Library</t>
  </si>
  <si>
    <t>391 N. Main</t>
  </si>
  <si>
    <t>Wasilla</t>
  </si>
  <si>
    <t>99687</t>
  </si>
  <si>
    <t>9073765913</t>
  </si>
  <si>
    <t>Willow Public Library</t>
  </si>
  <si>
    <t>Willow</t>
  </si>
  <si>
    <t>99688</t>
  </si>
  <si>
    <t>9074956424</t>
  </si>
  <si>
    <t>Irene Ingle Public Library</t>
  </si>
  <si>
    <t>P. O. Box 679</t>
  </si>
  <si>
    <t>Wrangell</t>
  </si>
  <si>
    <t>99929</t>
  </si>
  <si>
    <t>9078743535</t>
  </si>
  <si>
    <t>Akiak School Community Library</t>
  </si>
  <si>
    <t>P. O. Box 52227</t>
  </si>
  <si>
    <t>Akiak</t>
  </si>
  <si>
    <t>99552</t>
  </si>
  <si>
    <t>9077657325</t>
  </si>
  <si>
    <t>Kenny Lake Public Library</t>
  </si>
  <si>
    <t>HC 60 Box 223</t>
  </si>
  <si>
    <t>99573</t>
  </si>
  <si>
    <t>9078223015</t>
  </si>
  <si>
    <t>Koyuk Public Library</t>
  </si>
  <si>
    <t>P. O. Box 69</t>
  </si>
  <si>
    <t>Koyuk</t>
  </si>
  <si>
    <t>99753</t>
  </si>
  <si>
    <t>9079633971</t>
  </si>
  <si>
    <t>Pilot Station Public Library</t>
  </si>
  <si>
    <t>P. O. Box 5130</t>
  </si>
  <si>
    <t>Pilot Station</t>
  </si>
  <si>
    <t>99650</t>
  </si>
  <si>
    <t>9075493211</t>
  </si>
  <si>
    <t>P. O. Box 115</t>
  </si>
  <si>
    <t>Tuluksak</t>
  </si>
  <si>
    <t>99679</t>
  </si>
  <si>
    <t>9076956709</t>
  </si>
  <si>
    <t>Tuzzy Higbee Consortium Library</t>
  </si>
  <si>
    <t>P. O. Box 749</t>
  </si>
  <si>
    <t>Barrow</t>
  </si>
  <si>
    <t>99723</t>
  </si>
  <si>
    <t>9078524042</t>
  </si>
  <si>
    <t>P. O. Box 100</t>
  </si>
  <si>
    <t>Akiachak</t>
  </si>
  <si>
    <t>99551</t>
  </si>
  <si>
    <t>9078254818</t>
  </si>
  <si>
    <t>Esther Greenwald Library</t>
  </si>
  <si>
    <t>P. O. Box 157</t>
  </si>
  <si>
    <t>Hoonah</t>
  </si>
  <si>
    <t>99829</t>
  </si>
  <si>
    <t>9079453611</t>
  </si>
  <si>
    <t>Moose Pass Public Library</t>
  </si>
  <si>
    <t>General Delivery</t>
  </si>
  <si>
    <t>Moose Pass</t>
  </si>
  <si>
    <t>99631</t>
  </si>
  <si>
    <t>9072883111</t>
  </si>
  <si>
    <t>Nikolai Public Library</t>
  </si>
  <si>
    <t>Nikolai</t>
  </si>
  <si>
    <t>99691</t>
  </si>
  <si>
    <t>9072932113</t>
  </si>
  <si>
    <t>Sand Point</t>
  </si>
  <si>
    <t>99661</t>
  </si>
  <si>
    <t>9073832393</t>
  </si>
  <si>
    <t>Egegik Village Library</t>
  </si>
  <si>
    <t>P. O. Box 29</t>
  </si>
  <si>
    <t>Egegik</t>
  </si>
  <si>
    <t>99579</t>
  </si>
  <si>
    <t>9072332211</t>
  </si>
  <si>
    <t>Trapper Creek Library</t>
  </si>
  <si>
    <t>P. O. Box 13388</t>
  </si>
  <si>
    <t>Trapper Creek</t>
  </si>
  <si>
    <t>99683</t>
  </si>
  <si>
    <t>9077331546</t>
  </si>
  <si>
    <t>P. O. Box 210</t>
  </si>
  <si>
    <t>Holy Cross</t>
  </si>
  <si>
    <t>99602</t>
  </si>
  <si>
    <t>9074767118</t>
  </si>
  <si>
    <t>Alakanuk Public Library</t>
  </si>
  <si>
    <t>P. O. Box 167</t>
  </si>
  <si>
    <t>Alakanuk</t>
  </si>
  <si>
    <t>99554</t>
  </si>
  <si>
    <t>9072383313</t>
  </si>
  <si>
    <t>Old Harbor Library</t>
  </si>
  <si>
    <t>Old Harbor</t>
  </si>
  <si>
    <t>99643</t>
  </si>
  <si>
    <t>9072862204</t>
  </si>
  <si>
    <t>Russian Mission School Community Library</t>
  </si>
  <si>
    <t>Russian Mission</t>
  </si>
  <si>
    <t>99657</t>
  </si>
  <si>
    <t>9075845111</t>
  </si>
  <si>
    <t>Akutan Public Library</t>
  </si>
  <si>
    <t>P. O. Box 26</t>
  </si>
  <si>
    <t>Akutan</t>
  </si>
  <si>
    <t>99553</t>
  </si>
  <si>
    <t>9076982230</t>
  </si>
  <si>
    <t>Larsen Center Library</t>
  </si>
  <si>
    <t>P. O. Box 50</t>
  </si>
  <si>
    <t>False Pass</t>
  </si>
  <si>
    <t>99583</t>
  </si>
  <si>
    <t>9075482319</t>
  </si>
  <si>
    <t>Ouzinkie Media Center</t>
  </si>
  <si>
    <t>P. O. Box 130</t>
  </si>
  <si>
    <t>Ouzinkie</t>
  </si>
  <si>
    <t>99644</t>
  </si>
  <si>
    <t>9076802323</t>
  </si>
  <si>
    <t>P. O. Box 959</t>
  </si>
  <si>
    <t>St. George</t>
  </si>
  <si>
    <t>99591</t>
  </si>
  <si>
    <t>9078592229</t>
  </si>
  <si>
    <t>P. O. Box 610</t>
  </si>
  <si>
    <t>Unalaska</t>
  </si>
  <si>
    <t>99685</t>
  </si>
  <si>
    <t>9075815060</t>
  </si>
  <si>
    <t>FY1996 City</t>
  </si>
  <si>
    <t>FY1996 ZIP Code</t>
  </si>
  <si>
    <t>FY1996 Telephone</t>
  </si>
  <si>
    <t>FY1996 Population</t>
  </si>
  <si>
    <t>FY1996 Librarians with MLS</t>
  </si>
  <si>
    <t>FY1996 All Employees with Title of Librarian</t>
  </si>
  <si>
    <t>FY1996 All Other Paid Employees</t>
  </si>
  <si>
    <t>FY1996 Total Employees</t>
  </si>
  <si>
    <t>FY1996 Total Local Government Income</t>
  </si>
  <si>
    <t>FY1996 Total State Government Income</t>
  </si>
  <si>
    <t>FY1996 Total Federal Government Income</t>
  </si>
  <si>
    <t>FY1996 Total All Other Income</t>
  </si>
  <si>
    <t>FY1996 Total Operating Income</t>
  </si>
  <si>
    <t>FY1996 Salaries and Wages</t>
  </si>
  <si>
    <t>FY1996 Benefits</t>
  </si>
  <si>
    <t>FY1996 Total Collection Expenditures</t>
  </si>
  <si>
    <t>FY1996 Total Other  Expenditures</t>
  </si>
  <si>
    <t>FY1996 Total Operating  Expenditures</t>
  </si>
  <si>
    <t>FY1996 Capital Outlay</t>
  </si>
  <si>
    <t>FY1996 Total Books &amp; Serials Volumes</t>
  </si>
  <si>
    <t xml:space="preserve">FY1996 Total Audio Material Volumes </t>
  </si>
  <si>
    <t xml:space="preserve">FY1996 Total Video Material Volumes </t>
  </si>
  <si>
    <t>FY1996 Total Subscription Titles</t>
  </si>
  <si>
    <t>FY1996 Annual Attendance in Library</t>
  </si>
  <si>
    <t>FY1996 Annual Reference Questions</t>
  </si>
  <si>
    <t>FY1996 Total Circulation</t>
  </si>
  <si>
    <t>FY1996 ILLs Provided</t>
  </si>
  <si>
    <t>FY1996 ILLs Received</t>
  </si>
  <si>
    <t>FY1996 Address</t>
  </si>
  <si>
    <t>Akiachak School/Community Library</t>
  </si>
  <si>
    <t>Cantwell School/Community Library</t>
  </si>
  <si>
    <t>Sand Point School/Community Library</t>
  </si>
  <si>
    <t>Tuluksak School/Community Library</t>
  </si>
  <si>
    <t>P. O. Box 229</t>
  </si>
  <si>
    <t>P. O. Box 39050</t>
  </si>
  <si>
    <t>Fairbanks North Star Borough Public Library</t>
  </si>
  <si>
    <t>Holy Cross School/Community Library</t>
  </si>
  <si>
    <t>A. Holmes Johnson Memorial Library</t>
  </si>
  <si>
    <t>P. O. Box 7</t>
  </si>
  <si>
    <t>McGrath Community Library</t>
  </si>
  <si>
    <t>McGrath</t>
  </si>
  <si>
    <t>320 Harbor Drive+B92</t>
  </si>
  <si>
    <t>St. George Community/School Library</t>
  </si>
  <si>
    <t>St. Paul Community/School Library</t>
  </si>
  <si>
    <t>Unalaska Public Library</t>
  </si>
  <si>
    <t>Regional Services</t>
  </si>
  <si>
    <t>FY1996 Adult Book Circulation</t>
  </si>
  <si>
    <t>FY1996 Juvenile Book  Circulation</t>
  </si>
  <si>
    <t>FY1996 All Other   Circulation</t>
  </si>
  <si>
    <t>FY1996 Circulation Per Capita</t>
  </si>
  <si>
    <t xml:space="preserve">FY1996 Books &amp; Serials Volumes Added </t>
  </si>
  <si>
    <t xml:space="preserve">FY1996  Books &amp; Serials Volumes Per Capita </t>
  </si>
  <si>
    <t>FY1996  Operating  Expenditures Per Capita</t>
  </si>
  <si>
    <t>FY1996 Total Book Expenditures</t>
  </si>
  <si>
    <t>FY1996 Total Subscriptions  Expenditures</t>
  </si>
  <si>
    <t>FY1996 Total Audiovisuals Expenditures</t>
  </si>
  <si>
    <t>FY1996 Total Other Materials  Expenditures</t>
  </si>
  <si>
    <t>FY1996  Collection Expenditures Per Capita</t>
  </si>
  <si>
    <t>FY1996 Patrons Per Staff</t>
  </si>
  <si>
    <t>FY1996 Number of Volunteers</t>
  </si>
  <si>
    <t>FY1996 Volunteer Hours Per Week</t>
  </si>
  <si>
    <t>FY1996 Type of Library</t>
  </si>
  <si>
    <t>FY1996 Type of Library Board</t>
  </si>
  <si>
    <t>FY1996 Hours Open Per Week</t>
  </si>
  <si>
    <t xml:space="preserve">FY1996 Hours Open Per Year </t>
  </si>
  <si>
    <t xml:space="preserve">FY1996 Annual Number of Programs </t>
  </si>
  <si>
    <t>Cooper Landing Community Library</t>
  </si>
  <si>
    <t>Kenny Lake</t>
  </si>
  <si>
    <t>FY1996 Total Book  Circulation</t>
  </si>
  <si>
    <t>Total</t>
  </si>
  <si>
    <t xml:space="preserve">FY1996 Total Electronic Material Volumes </t>
  </si>
  <si>
    <t>Public</t>
  </si>
  <si>
    <t>Sch/Public</t>
  </si>
  <si>
    <t>Acad/Public</t>
  </si>
  <si>
    <t>Policy</t>
  </si>
  <si>
    <t>None</t>
  </si>
  <si>
    <t>Advisory</t>
  </si>
  <si>
    <t>Both</t>
  </si>
  <si>
    <t>FY1996 Library Name</t>
  </si>
  <si>
    <t>Alaska Public Library Statistics</t>
  </si>
  <si>
    <t>End of Row</t>
  </si>
  <si>
    <t>FY1996 Total Collection Expenditures2</t>
  </si>
  <si>
    <t>End of Document</t>
  </si>
  <si>
    <t>(empty)</t>
  </si>
  <si>
    <t>This spreadsheet contains annual report data collected from public libraries in Alaska. This data was submitted for fiscal year 1996 (July 1, 1995-June 30, 1996); however, libraries which adhere to a calendar year financial schedule will submit data for the calendar year 1995 (January 1, 1995-December 31, 1995). Please review the Alaska State Library's Alaska Public Library Statistics webpage for additional details. Link is available in A2.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</si>
</sst>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0"/>
      <color theme="0" tint="-0.14996795556505021"/>
      <name val="Tahoma"/>
      <family val="2"/>
    </font>
    <font>
      <sz val="11"/>
      <color theme="0" tint="-0.14996795556505021"/>
      <name val="Calibri"/>
      <family val="2"/>
      <scheme val="minor"/>
    </font>
    <font>
      <sz val="11"/>
      <color theme="0" tint="-0.14996795556505021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3" fontId="1" fillId="0" borderId="1" xfId="2" applyNumberFormat="1" applyFont="1" applyFill="1" applyBorder="1" applyAlignment="1">
      <alignment horizontal="right" wrapText="1"/>
    </xf>
    <xf numFmtId="2" fontId="1" fillId="0" borderId="1" xfId="2" applyNumberFormat="1" applyFont="1" applyFill="1" applyBorder="1" applyAlignment="1">
      <alignment horizontal="right" wrapText="1"/>
    </xf>
    <xf numFmtId="164" fontId="1" fillId="0" borderId="1" xfId="2" applyNumberFormat="1" applyFont="1" applyFill="1" applyBorder="1" applyAlignment="1">
      <alignment horizontal="right" wrapText="1"/>
    </xf>
    <xf numFmtId="3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right"/>
    </xf>
    <xf numFmtId="164" fontId="0" fillId="0" borderId="0" xfId="0" applyNumberFormat="1" applyFill="1"/>
    <xf numFmtId="2" fontId="0" fillId="0" borderId="0" xfId="0" applyNumberFormat="1" applyFill="1"/>
    <xf numFmtId="2" fontId="1" fillId="0" borderId="1" xfId="2" applyNumberFormat="1" applyFont="1" applyFill="1" applyBorder="1" applyAlignment="1">
      <alignment horizontal="center" wrapText="1"/>
    </xf>
    <xf numFmtId="2" fontId="0" fillId="0" borderId="0" xfId="0" applyNumberFormat="1" applyFill="1" applyAlignment="1">
      <alignment horizontal="center"/>
    </xf>
    <xf numFmtId="1" fontId="1" fillId="0" borderId="1" xfId="2" applyNumberFormat="1" applyFont="1" applyFill="1" applyBorder="1" applyAlignment="1">
      <alignment horizontal="right" wrapText="1"/>
    </xf>
    <xf numFmtId="1" fontId="0" fillId="0" borderId="0" xfId="0" applyNumberFormat="1" applyFill="1"/>
    <xf numFmtId="3" fontId="5" fillId="0" borderId="1" xfId="0" applyNumberFormat="1" applyFont="1" applyFill="1" applyBorder="1"/>
    <xf numFmtId="4" fontId="1" fillId="0" borderId="1" xfId="2" applyNumberFormat="1" applyFont="1" applyFill="1" applyBorder="1" applyAlignment="1">
      <alignment horizontal="right" wrapText="1"/>
    </xf>
    <xf numFmtId="164" fontId="1" fillId="0" borderId="1" xfId="2" applyNumberFormat="1" applyFont="1" applyFill="1" applyBorder="1"/>
    <xf numFmtId="165" fontId="1" fillId="0" borderId="1" xfId="2" applyNumberFormat="1" applyFont="1" applyFill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center"/>
    </xf>
    <xf numFmtId="0" fontId="1" fillId="0" borderId="1" xfId="2" applyFont="1" applyFill="1" applyBorder="1" applyAlignment="1">
      <alignment wrapText="1"/>
    </xf>
    <xf numFmtId="0" fontId="1" fillId="0" borderId="1" xfId="2" applyFont="1" applyFill="1" applyBorder="1" applyAlignment="1">
      <alignment horizontal="right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0" fillId="0" borderId="0" xfId="0" applyFill="1" applyAlignment="1">
      <alignment wrapText="1"/>
    </xf>
    <xf numFmtId="0" fontId="1" fillId="0" borderId="2" xfId="2" applyFont="1" applyFill="1" applyBorder="1" applyAlignment="1">
      <alignment wrapText="1"/>
    </xf>
    <xf numFmtId="3" fontId="1" fillId="0" borderId="3" xfId="2" applyNumberFormat="1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4" fillId="0" borderId="5" xfId="1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3" fontId="4" fillId="0" borderId="6" xfId="1" applyNumberFormat="1" applyFont="1" applyFill="1" applyBorder="1" applyAlignment="1">
      <alignment horizontal="center" vertical="center" wrapText="1"/>
    </xf>
    <xf numFmtId="0" fontId="5" fillId="0" borderId="7" xfId="0" applyFont="1" applyFill="1" applyBorder="1"/>
    <xf numFmtId="0" fontId="5" fillId="0" borderId="8" xfId="0" applyFont="1" applyFill="1" applyBorder="1"/>
    <xf numFmtId="3" fontId="5" fillId="0" borderId="8" xfId="0" applyNumberFormat="1" applyFont="1" applyFill="1" applyBorder="1"/>
    <xf numFmtId="3" fontId="1" fillId="0" borderId="8" xfId="2" applyNumberFormat="1" applyFont="1" applyFill="1" applyBorder="1" applyAlignment="1">
      <alignment horizontal="right" wrapText="1"/>
    </xf>
    <xf numFmtId="4" fontId="1" fillId="0" borderId="8" xfId="2" applyNumberFormat="1" applyFont="1" applyFill="1" applyBorder="1" applyAlignment="1">
      <alignment horizontal="right" wrapText="1"/>
    </xf>
    <xf numFmtId="164" fontId="5" fillId="0" borderId="8" xfId="0" applyNumberFormat="1" applyFont="1" applyFill="1" applyBorder="1"/>
    <xf numFmtId="164" fontId="1" fillId="0" borderId="8" xfId="2" applyNumberFormat="1" applyFont="1" applyFill="1" applyBorder="1" applyAlignment="1">
      <alignment horizontal="right" wrapText="1"/>
    </xf>
    <xf numFmtId="165" fontId="1" fillId="0" borderId="8" xfId="2" applyNumberFormat="1" applyFont="1" applyFill="1" applyBorder="1" applyAlignment="1">
      <alignment horizontal="right" wrapText="1"/>
    </xf>
    <xf numFmtId="0" fontId="1" fillId="0" borderId="7" xfId="0" applyNumberFormat="1" applyFont="1" applyFill="1" applyBorder="1" applyAlignment="1" applyProtection="1">
      <alignment wrapText="1"/>
    </xf>
    <xf numFmtId="3" fontId="1" fillId="0" borderId="8" xfId="0" applyNumberFormat="1" applyFont="1" applyFill="1" applyBorder="1" applyAlignment="1" applyProtection="1">
      <alignment horizontal="right" wrapText="1"/>
    </xf>
    <xf numFmtId="0" fontId="9" fillId="0" borderId="0" xfId="0" applyFont="1" applyFill="1" applyAlignment="1">
      <alignment horizontal="right" wrapText="1"/>
    </xf>
    <xf numFmtId="3" fontId="9" fillId="0" borderId="0" xfId="0" applyNumberFormat="1" applyFont="1" applyFill="1" applyAlignment="1">
      <alignment wrapText="1"/>
    </xf>
    <xf numFmtId="164" fontId="9" fillId="0" borderId="0" xfId="0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0" applyNumberFormat="1" applyFont="1" applyFill="1" applyAlignment="1">
      <alignment horizontal="center" wrapText="1"/>
    </xf>
    <xf numFmtId="1" fontId="9" fillId="0" borderId="0" xfId="0" applyNumberFormat="1" applyFont="1" applyFill="1" applyAlignment="1">
      <alignment wrapText="1"/>
    </xf>
    <xf numFmtId="3" fontId="10" fillId="0" borderId="1" xfId="2" applyNumberFormat="1" applyFont="1" applyFill="1" applyBorder="1" applyAlignment="1">
      <alignment horizontal="right" wrapText="1"/>
    </xf>
    <xf numFmtId="164" fontId="10" fillId="0" borderId="1" xfId="2" applyNumberFormat="1" applyFont="1" applyFill="1" applyBorder="1" applyAlignment="1">
      <alignment horizontal="right" wrapText="1"/>
    </xf>
    <xf numFmtId="3" fontId="10" fillId="0" borderId="1" xfId="0" applyNumberFormat="1" applyFont="1" applyFill="1" applyBorder="1"/>
    <xf numFmtId="4" fontId="10" fillId="0" borderId="1" xfId="2" applyNumberFormat="1" applyFont="1" applyFill="1" applyBorder="1" applyAlignment="1">
      <alignment horizontal="right" wrapText="1"/>
    </xf>
    <xf numFmtId="3" fontId="10" fillId="0" borderId="3" xfId="2" applyNumberFormat="1" applyFont="1" applyFill="1" applyBorder="1" applyAlignment="1">
      <alignment horizontal="right" wrapText="1"/>
    </xf>
    <xf numFmtId="164" fontId="10" fillId="0" borderId="1" xfId="2" applyNumberFormat="1" applyFont="1" applyFill="1" applyBorder="1"/>
    <xf numFmtId="2" fontId="10" fillId="0" borderId="1" xfId="2" applyNumberFormat="1" applyFont="1" applyFill="1" applyBorder="1" applyAlignment="1">
      <alignment horizontal="right" wrapText="1"/>
    </xf>
    <xf numFmtId="0" fontId="10" fillId="0" borderId="8" xfId="0" applyFont="1" applyFill="1" applyBorder="1"/>
    <xf numFmtId="0" fontId="10" fillId="0" borderId="8" xfId="0" applyFont="1" applyFill="1" applyBorder="1" applyAlignment="1">
      <alignment horizontal="right"/>
    </xf>
    <xf numFmtId="3" fontId="10" fillId="0" borderId="8" xfId="0" applyNumberFormat="1" applyFont="1" applyFill="1" applyBorder="1"/>
    <xf numFmtId="164" fontId="10" fillId="0" borderId="8" xfId="0" applyNumberFormat="1" applyFont="1" applyFill="1" applyBorder="1"/>
    <xf numFmtId="2" fontId="10" fillId="0" borderId="8" xfId="0" applyNumberFormat="1" applyFont="1" applyFill="1" applyBorder="1"/>
    <xf numFmtId="3" fontId="10" fillId="0" borderId="8" xfId="2" applyNumberFormat="1" applyFont="1" applyFill="1" applyBorder="1" applyAlignment="1">
      <alignment horizontal="right" wrapText="1"/>
    </xf>
    <xf numFmtId="2" fontId="10" fillId="0" borderId="8" xfId="2" applyNumberFormat="1" applyFont="1" applyFill="1" applyBorder="1" applyAlignment="1">
      <alignment horizontal="center" wrapText="1"/>
    </xf>
    <xf numFmtId="2" fontId="9" fillId="0" borderId="8" xfId="0" applyNumberFormat="1" applyFont="1" applyFill="1" applyBorder="1" applyAlignment="1">
      <alignment horizontal="center"/>
    </xf>
    <xf numFmtId="1" fontId="10" fillId="0" borderId="8" xfId="0" applyNumberFormat="1" applyFont="1" applyFill="1" applyBorder="1"/>
    <xf numFmtId="3" fontId="10" fillId="0" borderId="9" xfId="0" applyNumberFormat="1" applyFont="1" applyFill="1" applyBorder="1"/>
    <xf numFmtId="0" fontId="10" fillId="0" borderId="8" xfId="0" applyNumberFormat="1" applyFont="1" applyFill="1" applyBorder="1" applyAlignment="1" applyProtection="1">
      <alignment wrapText="1"/>
    </xf>
    <xf numFmtId="0" fontId="10" fillId="0" borderId="8" xfId="0" applyNumberFormat="1" applyFont="1" applyFill="1" applyBorder="1" applyAlignment="1" applyProtection="1">
      <alignment horizontal="right" wrapText="1"/>
    </xf>
    <xf numFmtId="3" fontId="10" fillId="0" borderId="8" xfId="0" applyNumberFormat="1" applyFont="1" applyFill="1" applyBorder="1" applyAlignment="1" applyProtection="1">
      <alignment horizontal="right" wrapText="1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3" fontId="9" fillId="0" borderId="0" xfId="0" applyNumberFormat="1" applyFont="1" applyFill="1"/>
    <xf numFmtId="164" fontId="9" fillId="0" borderId="0" xfId="0" applyNumberFormat="1" applyFont="1" applyFill="1"/>
    <xf numFmtId="2" fontId="9" fillId="0" borderId="0" xfId="0" applyNumberFormat="1" applyFont="1" applyFill="1"/>
    <xf numFmtId="2" fontId="9" fillId="0" borderId="0" xfId="0" applyNumberFormat="1" applyFont="1" applyFill="1" applyAlignment="1">
      <alignment horizontal="center"/>
    </xf>
    <xf numFmtId="1" fontId="9" fillId="0" borderId="0" xfId="0" applyNumberFormat="1" applyFont="1" applyFill="1"/>
    <xf numFmtId="0" fontId="7" fillId="0" borderId="0" xfId="3" applyAlignment="1">
      <alignment wrapText="1"/>
    </xf>
  </cellXfs>
  <cellStyles count="4">
    <cellStyle name="Comma" xfId="1" builtinId="3"/>
    <cellStyle name="Hyperlink" xfId="3" builtinId="8"/>
    <cellStyle name="Normal" xfId="0" builtinId="0"/>
    <cellStyle name="Normal_Sheet1" xfId="2"/>
  </cellStyles>
  <dxfs count="10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BA90" totalsRowCount="1" headerRowDxfId="106" dataDxfId="104" headerRowBorderDxfId="105" tableBorderDxfId="103" totalsRowBorderDxfId="102" headerRowCellStyle="Comma" dataCellStyle="Normal_Sheet1">
  <autoFilter ref="A3:BA89"/>
  <tableColumns count="53">
    <tableColumn id="1" name="FY1996 Library Name" totalsRowLabel="Total" dataDxfId="101" totalsRowDxfId="100" dataCellStyle="Normal_Sheet1"/>
    <tableColumn id="2" name="FY1996 Address" totalsRowLabel="(empty)" dataDxfId="99" totalsRowDxfId="98" dataCellStyle="Normal_Sheet1"/>
    <tableColumn id="3" name="FY1996 City" totalsRowLabel="(empty)" dataDxfId="97" totalsRowDxfId="96" dataCellStyle="Normal_Sheet1"/>
    <tableColumn id="4" name="FY1996 ZIP Code" totalsRowLabel="(empty)" dataDxfId="95" totalsRowDxfId="94" dataCellStyle="Normal_Sheet1"/>
    <tableColumn id="5" name="FY1996 Telephone" totalsRowLabel="(empty)" dataDxfId="93" totalsRowDxfId="92" dataCellStyle="Normal_Sheet1"/>
    <tableColumn id="6" name="FY1996 Population" totalsRowFunction="sum" dataDxfId="91" totalsRowDxfId="90" dataCellStyle="Normal_Sheet1"/>
    <tableColumn id="7" name="FY1996 Adult Book Circulation" totalsRowFunction="sum" dataDxfId="89" totalsRowDxfId="88" dataCellStyle="Normal_Sheet1"/>
    <tableColumn id="8" name="FY1996 Juvenile Book  Circulation" totalsRowFunction="sum" dataDxfId="87" totalsRowDxfId="86" dataCellStyle="Normal_Sheet1"/>
    <tableColumn id="9" name="FY1996 Total Book  Circulation" totalsRowFunction="sum" dataDxfId="85" totalsRowDxfId="84" dataCellStyle="Normal_Sheet1"/>
    <tableColumn id="10" name="FY1996 All Other   Circulation" totalsRowFunction="sum" dataDxfId="83" totalsRowDxfId="82"/>
    <tableColumn id="11" name="FY1996 Total Circulation" totalsRowFunction="sum" dataDxfId="81" totalsRowDxfId="80" dataCellStyle="Normal_Sheet1"/>
    <tableColumn id="12" name="FY1996 Circulation Per Capita" totalsRowFunction="sum" dataDxfId="79" totalsRowDxfId="78" dataCellStyle="Normal_Sheet1"/>
    <tableColumn id="13" name="FY1996 ILLs Provided" totalsRowFunction="sum" dataDxfId="77" totalsRowDxfId="76" dataCellStyle="Normal_Sheet1"/>
    <tableColumn id="14" name="FY1996 ILLs Received" totalsRowFunction="sum" dataDxfId="75" totalsRowDxfId="74" dataCellStyle="Normal_Sheet1"/>
    <tableColumn id="15" name="FY1996 Books &amp; Serials Volumes Added " totalsRowFunction="sum" dataDxfId="73" totalsRowDxfId="72" dataCellStyle="Normal_Sheet1"/>
    <tableColumn id="16" name="FY1996 Total Books &amp; Serials Volumes" totalsRowFunction="sum" dataDxfId="71" totalsRowDxfId="70" dataCellStyle="Normal_Sheet1"/>
    <tableColumn id="17" name="FY1996  Books &amp; Serials Volumes Per Capita " totalsRowFunction="sum" dataDxfId="69" totalsRowDxfId="68" dataCellStyle="Normal_Sheet1"/>
    <tableColumn id="18" name="FY1996 Total Audio Material Volumes " totalsRowFunction="sum" dataDxfId="67" totalsRowDxfId="66" dataCellStyle="Normal_Sheet1"/>
    <tableColumn id="19" name="FY1996 Total Video Material Volumes " totalsRowFunction="sum" dataDxfId="65" totalsRowDxfId="64" dataCellStyle="Normal_Sheet1"/>
    <tableColumn id="20" name="FY1996 Total Electronic Material Volumes " totalsRowFunction="sum" dataDxfId="63" totalsRowDxfId="62" dataCellStyle="Normal_Sheet1"/>
    <tableColumn id="21" name="FY1996 Total Subscription Titles" totalsRowFunction="sum" dataDxfId="61" totalsRowDxfId="60" dataCellStyle="Normal_Sheet1"/>
    <tableColumn id="22" name="FY1996 Total Local Government Income" totalsRowFunction="sum" dataDxfId="59" totalsRowDxfId="58" dataCellStyle="Normal_Sheet1"/>
    <tableColumn id="23" name="FY1996 Total State Government Income" totalsRowFunction="sum" dataDxfId="57" totalsRowDxfId="56" dataCellStyle="Normal_Sheet1"/>
    <tableColumn id="24" name="FY1996 Total Federal Government Income" totalsRowFunction="sum" dataDxfId="55" totalsRowDxfId="54" dataCellStyle="Normal_Sheet1"/>
    <tableColumn id="25" name="FY1996 Total All Other Income" totalsRowFunction="sum" dataDxfId="53" totalsRowDxfId="52" dataCellStyle="Normal_Sheet1"/>
    <tableColumn id="26" name="FY1996 Total Operating Income" totalsRowFunction="sum" dataDxfId="51" totalsRowDxfId="50" dataCellStyle="Normal_Sheet1"/>
    <tableColumn id="27" name="FY1996 Salaries and Wages" totalsRowFunction="sum" totalsRowDxfId="49"/>
    <tableColumn id="28" name="FY1996 Benefits" totalsRowFunction="sum" totalsRowDxfId="48"/>
    <tableColumn id="29" name="FY1996 Total Collection Expenditures" totalsRowFunction="sum" dataDxfId="47" totalsRowDxfId="46" dataCellStyle="Normal_Sheet1"/>
    <tableColumn id="30" name="FY1996 Total Other  Expenditures" totalsRowFunction="sum" totalsRowDxfId="45"/>
    <tableColumn id="31" name="FY1996 Total Operating  Expenditures" totalsRowFunction="sum" dataDxfId="44" totalsRowDxfId="43" dataCellStyle="Normal_Sheet1"/>
    <tableColumn id="32" name="FY1996  Operating  Expenditures Per Capita" totalsRowFunction="sum" dataDxfId="42" totalsRowDxfId="41" dataCellStyle="Normal_Sheet1"/>
    <tableColumn id="33" name="FY1996 Capital Outlay" totalsRowFunction="sum" dataDxfId="40" totalsRowDxfId="39" dataCellStyle="Normal_Sheet1"/>
    <tableColumn id="34" name="FY1996 Total Book Expenditures" totalsRowFunction="sum" dataDxfId="38" totalsRowDxfId="37" dataCellStyle="Normal_Sheet1"/>
    <tableColumn id="35" name="FY1996 Total Subscriptions  Expenditures" totalsRowFunction="sum" dataDxfId="36" totalsRowDxfId="35" dataCellStyle="Normal_Sheet1"/>
    <tableColumn id="36" name="FY1996 Total Audiovisuals Expenditures" totalsRowFunction="sum" dataDxfId="34" totalsRowDxfId="33" dataCellStyle="Normal_Sheet1"/>
    <tableColumn id="37" name="FY1996 Total Other Materials  Expenditures" totalsRowFunction="sum" dataDxfId="32" totalsRowDxfId="31" dataCellStyle="Normal_Sheet1"/>
    <tableColumn id="38" name="FY1996 Total Collection Expenditures2" totalsRowFunction="sum" dataDxfId="30" totalsRowDxfId="29" dataCellStyle="Normal_Sheet1"/>
    <tableColumn id="39" name="FY1996  Collection Expenditures Per Capita" totalsRowFunction="sum" dataDxfId="28" totalsRowDxfId="27" dataCellStyle="Normal_Sheet1"/>
    <tableColumn id="40" name="FY1996 Librarians with MLS" totalsRowFunction="sum" dataDxfId="26" totalsRowDxfId="25" dataCellStyle="Normal_Sheet1"/>
    <tableColumn id="41" name="FY1996 All Employees with Title of Librarian" totalsRowFunction="sum" dataDxfId="24" totalsRowDxfId="23" dataCellStyle="Normal_Sheet1"/>
    <tableColumn id="42" name="FY1996 All Other Paid Employees" totalsRowFunction="sum" dataDxfId="22" totalsRowDxfId="21" dataCellStyle="Normal_Sheet1"/>
    <tableColumn id="43" name="FY1996 Total Employees" totalsRowFunction="sum" dataDxfId="20" totalsRowDxfId="19" dataCellStyle="Normal_Sheet1"/>
    <tableColumn id="44" name="FY1996 Patrons Per Staff" totalsRowFunction="sum" dataDxfId="18" totalsRowDxfId="17" dataCellStyle="Normal_Sheet1"/>
    <tableColumn id="45" name="FY1996 Number of Volunteers" totalsRowFunction="sum" dataDxfId="16" totalsRowDxfId="15" dataCellStyle="Normal_Sheet1"/>
    <tableColumn id="46" name="FY1996 Volunteer Hours Per Week" totalsRowFunction="sum" dataDxfId="14" totalsRowDxfId="13" dataCellStyle="Normal_Sheet1"/>
    <tableColumn id="47" name="FY1996 Type of Library" totalsRowLabel="(empty)" dataDxfId="12" totalsRowDxfId="11" dataCellStyle="Normal_Sheet1"/>
    <tableColumn id="48" name="FY1996 Type of Library Board" totalsRowLabel="(empty)" totalsRowDxfId="10"/>
    <tableColumn id="49" name="FY1996 Hours Open Per Week" totalsRowFunction="sum" dataDxfId="9" totalsRowDxfId="8" dataCellStyle="Normal_Sheet1"/>
    <tableColumn id="50" name="FY1996 Hours Open Per Year " totalsRowFunction="sum" dataDxfId="7" totalsRowDxfId="6" dataCellStyle="Normal_Sheet1"/>
    <tableColumn id="51" name="FY1996 Annual Attendance in Library" totalsRowFunction="sum" dataDxfId="5" totalsRowDxfId="4" dataCellStyle="Normal_Sheet1"/>
    <tableColumn id="52" name="FY1996 Annual Reference Questions" totalsRowFunction="sum" dataDxfId="3" totalsRowDxfId="2" dataCellStyle="Normal_Sheet1"/>
    <tableColumn id="53" name="FY1996 Annual Number of Programs " totalsRowFunction="sum" dataDxfId="1" totalsRowDxfId="0" dataCellStyle="Normal_Sheet1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FY1996 Alaska Public Library Statistic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ibrary.alaska.gov/dev/plstat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12"/>
  <sheetViews>
    <sheetView tabSelected="1" workbookViewId="0">
      <pane xSplit="1" topLeftCell="B1" activePane="topRight" state="frozen"/>
      <selection pane="topRight"/>
    </sheetView>
  </sheetViews>
  <sheetFormatPr defaultColWidth="0" defaultRowHeight="14.4" zeroHeight="1" x14ac:dyDescent="0.3"/>
  <cols>
    <col min="1" max="1" width="39.44140625" style="5" bestFit="1" customWidth="1"/>
    <col min="2" max="2" width="22" style="5" bestFit="1" customWidth="1"/>
    <col min="3" max="3" width="16.5546875" style="5" bestFit="1" customWidth="1"/>
    <col min="4" max="4" width="17.44140625" style="6" customWidth="1"/>
    <col min="5" max="5" width="19.33203125" style="6" customWidth="1"/>
    <col min="6" max="6" width="19.44140625" style="4" customWidth="1"/>
    <col min="7" max="7" width="29.44140625" style="4" customWidth="1"/>
    <col min="8" max="8" width="32.44140625" style="4" customWidth="1"/>
    <col min="9" max="9" width="29.44140625" style="4" customWidth="1"/>
    <col min="10" max="10" width="28.5546875" style="4" customWidth="1"/>
    <col min="11" max="11" width="24.109375" style="4" customWidth="1"/>
    <col min="12" max="12" width="28.6640625" style="4" customWidth="1"/>
    <col min="13" max="13" width="21.33203125" style="4" customWidth="1"/>
    <col min="14" max="14" width="21.44140625" style="4" customWidth="1"/>
    <col min="15" max="15" width="38.33203125" style="4" customWidth="1"/>
    <col min="16" max="16" width="36.44140625" style="4" customWidth="1"/>
    <col min="17" max="17" width="41.88671875" style="4" customWidth="1"/>
    <col min="18" max="19" width="36.5546875" style="4" customWidth="1"/>
    <col min="20" max="20" width="40" style="4" customWidth="1"/>
    <col min="21" max="21" width="30.88671875" style="4" customWidth="1"/>
    <col min="22" max="22" width="37.6640625" style="7" customWidth="1"/>
    <col min="23" max="23" width="37.88671875" style="7" customWidth="1"/>
    <col min="24" max="24" width="40" style="7" customWidth="1"/>
    <col min="25" max="25" width="29.5546875" style="7" customWidth="1"/>
    <col min="26" max="26" width="30.44140625" style="7" customWidth="1"/>
    <col min="27" max="27" width="26.6640625" style="7" customWidth="1"/>
    <col min="28" max="28" width="17.109375" style="7" customWidth="1"/>
    <col min="29" max="29" width="35.6640625" style="7" customWidth="1"/>
    <col min="30" max="30" width="32.33203125" style="7" customWidth="1"/>
    <col min="31" max="31" width="36" style="7" customWidth="1"/>
    <col min="32" max="32" width="41" style="7" customWidth="1"/>
    <col min="33" max="33" width="22.109375" style="7" customWidth="1"/>
    <col min="34" max="34" width="31.109375" style="7" customWidth="1"/>
    <col min="35" max="35" width="39" style="7" customWidth="1"/>
    <col min="36" max="36" width="38" style="7" customWidth="1"/>
    <col min="37" max="37" width="41.109375" style="7" customWidth="1"/>
    <col min="38" max="38" width="36.6640625" style="7" customWidth="1"/>
    <col min="39" max="39" width="40.6640625" style="7" customWidth="1"/>
    <col min="40" max="40" width="26.88671875" style="8" customWidth="1"/>
    <col min="41" max="41" width="41.5546875" style="8" customWidth="1"/>
    <col min="42" max="42" width="32.109375" style="8" customWidth="1"/>
    <col min="43" max="43" width="24.33203125" style="8" customWidth="1"/>
    <col min="44" max="44" width="24.44140625" style="4" customWidth="1"/>
    <col min="45" max="45" width="29.5546875" style="4" customWidth="1"/>
    <col min="46" max="46" width="33.44140625" style="4" customWidth="1"/>
    <col min="47" max="47" width="22.6640625" style="10" customWidth="1"/>
    <col min="48" max="48" width="28.33203125" style="10" customWidth="1"/>
    <col min="49" max="49" width="29.33203125" style="12" customWidth="1"/>
    <col min="50" max="50" width="28.44140625" style="4" customWidth="1"/>
    <col min="51" max="51" width="35.33203125" style="4" customWidth="1"/>
    <col min="52" max="52" width="35" style="4" customWidth="1"/>
    <col min="53" max="53" width="35.109375" style="4" customWidth="1"/>
    <col min="54" max="16384" width="9.109375" style="5" hidden="1"/>
  </cols>
  <sheetData>
    <row r="1" spans="1:53" s="22" customFormat="1" ht="145.80000000000001" x14ac:dyDescent="0.3">
      <c r="A1" s="20" t="s">
        <v>483</v>
      </c>
      <c r="B1" s="21" t="s">
        <v>479</v>
      </c>
      <c r="C1" s="43" t="s">
        <v>482</v>
      </c>
      <c r="D1" s="43" t="s">
        <v>482</v>
      </c>
      <c r="E1" s="43" t="s">
        <v>482</v>
      </c>
      <c r="F1" s="44" t="s">
        <v>482</v>
      </c>
      <c r="G1" s="44" t="s">
        <v>482</v>
      </c>
      <c r="H1" s="44" t="s">
        <v>482</v>
      </c>
      <c r="I1" s="44" t="s">
        <v>482</v>
      </c>
      <c r="J1" s="44" t="s">
        <v>482</v>
      </c>
      <c r="K1" s="44" t="s">
        <v>482</v>
      </c>
      <c r="L1" s="44" t="s">
        <v>482</v>
      </c>
      <c r="M1" s="44" t="s">
        <v>482</v>
      </c>
      <c r="N1" s="44" t="s">
        <v>482</v>
      </c>
      <c r="O1" s="44" t="s">
        <v>482</v>
      </c>
      <c r="P1" s="44" t="s">
        <v>482</v>
      </c>
      <c r="Q1" s="44" t="s">
        <v>482</v>
      </c>
      <c r="R1" s="44" t="s">
        <v>482</v>
      </c>
      <c r="S1" s="44" t="s">
        <v>482</v>
      </c>
      <c r="T1" s="44" t="s">
        <v>482</v>
      </c>
      <c r="U1" s="44" t="s">
        <v>482</v>
      </c>
      <c r="V1" s="45" t="s">
        <v>482</v>
      </c>
      <c r="W1" s="45" t="s">
        <v>482</v>
      </c>
      <c r="X1" s="45" t="s">
        <v>482</v>
      </c>
      <c r="Y1" s="45" t="s">
        <v>482</v>
      </c>
      <c r="Z1" s="45" t="s">
        <v>482</v>
      </c>
      <c r="AA1" s="45" t="s">
        <v>482</v>
      </c>
      <c r="AB1" s="45" t="s">
        <v>482</v>
      </c>
      <c r="AC1" s="45" t="s">
        <v>482</v>
      </c>
      <c r="AD1" s="45" t="s">
        <v>482</v>
      </c>
      <c r="AE1" s="45" t="s">
        <v>482</v>
      </c>
      <c r="AF1" s="45" t="s">
        <v>482</v>
      </c>
      <c r="AG1" s="45" t="s">
        <v>482</v>
      </c>
      <c r="AH1" s="45" t="s">
        <v>482</v>
      </c>
      <c r="AI1" s="45" t="s">
        <v>482</v>
      </c>
      <c r="AJ1" s="45" t="s">
        <v>482</v>
      </c>
      <c r="AK1" s="45" t="s">
        <v>482</v>
      </c>
      <c r="AL1" s="45" t="s">
        <v>482</v>
      </c>
      <c r="AM1" s="45" t="s">
        <v>482</v>
      </c>
      <c r="AN1" s="46" t="s">
        <v>482</v>
      </c>
      <c r="AO1" s="46" t="s">
        <v>482</v>
      </c>
      <c r="AP1" s="46" t="s">
        <v>482</v>
      </c>
      <c r="AQ1" s="46" t="s">
        <v>482</v>
      </c>
      <c r="AR1" s="44" t="s">
        <v>482</v>
      </c>
      <c r="AS1" s="44" t="s">
        <v>482</v>
      </c>
      <c r="AT1" s="44" t="s">
        <v>482</v>
      </c>
      <c r="AU1" s="47" t="s">
        <v>482</v>
      </c>
      <c r="AV1" s="47" t="s">
        <v>482</v>
      </c>
      <c r="AW1" s="48" t="s">
        <v>482</v>
      </c>
      <c r="AX1" s="44" t="s">
        <v>482</v>
      </c>
      <c r="AY1" s="44" t="s">
        <v>482</v>
      </c>
      <c r="AZ1" s="44" t="s">
        <v>482</v>
      </c>
      <c r="BA1" s="44" t="s">
        <v>482</v>
      </c>
    </row>
    <row r="2" spans="1:53" s="22" customFormat="1" x14ac:dyDescent="0.3">
      <c r="A2" s="76" t="s">
        <v>478</v>
      </c>
      <c r="B2" s="21" t="s">
        <v>479</v>
      </c>
      <c r="C2" s="43" t="s">
        <v>482</v>
      </c>
      <c r="D2" s="43" t="s">
        <v>482</v>
      </c>
      <c r="E2" s="43" t="s">
        <v>482</v>
      </c>
      <c r="F2" s="44" t="s">
        <v>482</v>
      </c>
      <c r="G2" s="44" t="s">
        <v>482</v>
      </c>
      <c r="H2" s="44" t="s">
        <v>482</v>
      </c>
      <c r="I2" s="44" t="s">
        <v>482</v>
      </c>
      <c r="J2" s="44" t="s">
        <v>482</v>
      </c>
      <c r="K2" s="44" t="s">
        <v>482</v>
      </c>
      <c r="L2" s="44" t="s">
        <v>482</v>
      </c>
      <c r="M2" s="44" t="s">
        <v>482</v>
      </c>
      <c r="N2" s="44" t="s">
        <v>482</v>
      </c>
      <c r="O2" s="44" t="s">
        <v>482</v>
      </c>
      <c r="P2" s="44" t="s">
        <v>482</v>
      </c>
      <c r="Q2" s="44" t="s">
        <v>482</v>
      </c>
      <c r="R2" s="44" t="s">
        <v>482</v>
      </c>
      <c r="S2" s="44" t="s">
        <v>482</v>
      </c>
      <c r="T2" s="44" t="s">
        <v>482</v>
      </c>
      <c r="U2" s="44" t="s">
        <v>482</v>
      </c>
      <c r="V2" s="45" t="s">
        <v>482</v>
      </c>
      <c r="W2" s="45" t="s">
        <v>482</v>
      </c>
      <c r="X2" s="45" t="s">
        <v>482</v>
      </c>
      <c r="Y2" s="45" t="s">
        <v>482</v>
      </c>
      <c r="Z2" s="45" t="s">
        <v>482</v>
      </c>
      <c r="AA2" s="45" t="s">
        <v>482</v>
      </c>
      <c r="AB2" s="45" t="s">
        <v>482</v>
      </c>
      <c r="AC2" s="45" t="s">
        <v>482</v>
      </c>
      <c r="AD2" s="45" t="s">
        <v>482</v>
      </c>
      <c r="AE2" s="45" t="s">
        <v>482</v>
      </c>
      <c r="AF2" s="45" t="s">
        <v>482</v>
      </c>
      <c r="AG2" s="45" t="s">
        <v>482</v>
      </c>
      <c r="AH2" s="45" t="s">
        <v>482</v>
      </c>
      <c r="AI2" s="45" t="s">
        <v>482</v>
      </c>
      <c r="AJ2" s="45" t="s">
        <v>482</v>
      </c>
      <c r="AK2" s="45" t="s">
        <v>482</v>
      </c>
      <c r="AL2" s="45" t="s">
        <v>482</v>
      </c>
      <c r="AM2" s="45" t="s">
        <v>482</v>
      </c>
      <c r="AN2" s="46" t="s">
        <v>482</v>
      </c>
      <c r="AO2" s="46" t="s">
        <v>482</v>
      </c>
      <c r="AP2" s="46" t="s">
        <v>482</v>
      </c>
      <c r="AQ2" s="46" t="s">
        <v>482</v>
      </c>
      <c r="AR2" s="44" t="s">
        <v>482</v>
      </c>
      <c r="AS2" s="44" t="s">
        <v>482</v>
      </c>
      <c r="AT2" s="44" t="s">
        <v>482</v>
      </c>
      <c r="AU2" s="47" t="s">
        <v>482</v>
      </c>
      <c r="AV2" s="47" t="s">
        <v>482</v>
      </c>
      <c r="AW2" s="48" t="s">
        <v>482</v>
      </c>
      <c r="AX2" s="44" t="s">
        <v>482</v>
      </c>
      <c r="AY2" s="44" t="s">
        <v>482</v>
      </c>
      <c r="AZ2" s="44" t="s">
        <v>482</v>
      </c>
      <c r="BA2" s="44" t="s">
        <v>482</v>
      </c>
    </row>
    <row r="3" spans="1:53" s="22" customFormat="1" x14ac:dyDescent="0.3">
      <c r="A3" s="25" t="s">
        <v>477</v>
      </c>
      <c r="B3" s="26" t="s">
        <v>427</v>
      </c>
      <c r="C3" s="26" t="s">
        <v>399</v>
      </c>
      <c r="D3" s="26" t="s">
        <v>400</v>
      </c>
      <c r="E3" s="26" t="s">
        <v>401</v>
      </c>
      <c r="F3" s="27" t="s">
        <v>402</v>
      </c>
      <c r="G3" s="27" t="s">
        <v>445</v>
      </c>
      <c r="H3" s="27" t="s">
        <v>446</v>
      </c>
      <c r="I3" s="27" t="s">
        <v>467</v>
      </c>
      <c r="J3" s="27" t="s">
        <v>447</v>
      </c>
      <c r="K3" s="27" t="s">
        <v>424</v>
      </c>
      <c r="L3" s="27" t="s">
        <v>448</v>
      </c>
      <c r="M3" s="27" t="s">
        <v>425</v>
      </c>
      <c r="N3" s="27" t="s">
        <v>426</v>
      </c>
      <c r="O3" s="27" t="s">
        <v>449</v>
      </c>
      <c r="P3" s="27" t="s">
        <v>418</v>
      </c>
      <c r="Q3" s="27" t="s">
        <v>450</v>
      </c>
      <c r="R3" s="27" t="s">
        <v>419</v>
      </c>
      <c r="S3" s="27" t="s">
        <v>420</v>
      </c>
      <c r="T3" s="27" t="s">
        <v>469</v>
      </c>
      <c r="U3" s="27" t="s">
        <v>421</v>
      </c>
      <c r="V3" s="28" t="s">
        <v>407</v>
      </c>
      <c r="W3" s="28" t="s">
        <v>408</v>
      </c>
      <c r="X3" s="28" t="s">
        <v>409</v>
      </c>
      <c r="Y3" s="28" t="s">
        <v>410</v>
      </c>
      <c r="Z3" s="28" t="s">
        <v>411</v>
      </c>
      <c r="AA3" s="28" t="s">
        <v>412</v>
      </c>
      <c r="AB3" s="28" t="s">
        <v>413</v>
      </c>
      <c r="AC3" s="28" t="s">
        <v>414</v>
      </c>
      <c r="AD3" s="28" t="s">
        <v>415</v>
      </c>
      <c r="AE3" s="28" t="s">
        <v>416</v>
      </c>
      <c r="AF3" s="28" t="s">
        <v>451</v>
      </c>
      <c r="AG3" s="28" t="s">
        <v>417</v>
      </c>
      <c r="AH3" s="28" t="s">
        <v>452</v>
      </c>
      <c r="AI3" s="28" t="s">
        <v>453</v>
      </c>
      <c r="AJ3" s="28" t="s">
        <v>454</v>
      </c>
      <c r="AK3" s="28" t="s">
        <v>455</v>
      </c>
      <c r="AL3" s="28" t="s">
        <v>480</v>
      </c>
      <c r="AM3" s="28" t="s">
        <v>456</v>
      </c>
      <c r="AN3" s="29" t="s">
        <v>403</v>
      </c>
      <c r="AO3" s="29" t="s">
        <v>404</v>
      </c>
      <c r="AP3" s="29" t="s">
        <v>405</v>
      </c>
      <c r="AQ3" s="29" t="s">
        <v>406</v>
      </c>
      <c r="AR3" s="30" t="s">
        <v>457</v>
      </c>
      <c r="AS3" s="30" t="s">
        <v>458</v>
      </c>
      <c r="AT3" s="30" t="s">
        <v>459</v>
      </c>
      <c r="AU3" s="29" t="s">
        <v>460</v>
      </c>
      <c r="AV3" s="29" t="s">
        <v>461</v>
      </c>
      <c r="AW3" s="31" t="s">
        <v>462</v>
      </c>
      <c r="AX3" s="30" t="s">
        <v>463</v>
      </c>
      <c r="AY3" s="27" t="s">
        <v>422</v>
      </c>
      <c r="AZ3" s="27" t="s">
        <v>423</v>
      </c>
      <c r="BA3" s="32" t="s">
        <v>464</v>
      </c>
    </row>
    <row r="4" spans="1:53" ht="15.9" customHeight="1" x14ac:dyDescent="0.3">
      <c r="A4" s="23" t="s">
        <v>428</v>
      </c>
      <c r="B4" s="18" t="s">
        <v>328</v>
      </c>
      <c r="C4" s="18" t="s">
        <v>329</v>
      </c>
      <c r="D4" s="19" t="s">
        <v>330</v>
      </c>
      <c r="E4" s="19" t="s">
        <v>331</v>
      </c>
      <c r="F4" s="1">
        <v>554</v>
      </c>
      <c r="G4" s="1">
        <v>908</v>
      </c>
      <c r="H4" s="1">
        <v>6054</v>
      </c>
      <c r="I4" s="1">
        <v>6962</v>
      </c>
      <c r="J4" s="13">
        <v>9153</v>
      </c>
      <c r="K4" s="1">
        <v>16115</v>
      </c>
      <c r="L4" s="14">
        <v>29.088447653429604</v>
      </c>
      <c r="M4" s="1">
        <v>55</v>
      </c>
      <c r="N4" s="1">
        <v>151</v>
      </c>
      <c r="O4" s="1">
        <v>427</v>
      </c>
      <c r="P4" s="1">
        <v>7935</v>
      </c>
      <c r="Q4" s="14">
        <v>14.323104693140793</v>
      </c>
      <c r="R4" s="1">
        <v>107</v>
      </c>
      <c r="S4" s="1">
        <v>672</v>
      </c>
      <c r="T4" s="49" t="s">
        <v>482</v>
      </c>
      <c r="U4" s="1">
        <v>27</v>
      </c>
      <c r="V4" s="3">
        <v>35360</v>
      </c>
      <c r="W4" s="3">
        <v>5756</v>
      </c>
      <c r="X4" s="3">
        <v>4232</v>
      </c>
      <c r="Y4" s="50" t="s">
        <v>482</v>
      </c>
      <c r="Z4" s="3">
        <v>45348</v>
      </c>
      <c r="AA4" s="15">
        <v>26574</v>
      </c>
      <c r="AB4" s="15">
        <v>7264</v>
      </c>
      <c r="AC4" s="3">
        <v>3202</v>
      </c>
      <c r="AD4" s="15">
        <v>4075</v>
      </c>
      <c r="AE4" s="3">
        <v>41115</v>
      </c>
      <c r="AF4" s="16">
        <v>74.214801444043317</v>
      </c>
      <c r="AG4" s="50" t="s">
        <v>482</v>
      </c>
      <c r="AH4" s="3">
        <v>2624</v>
      </c>
      <c r="AI4" s="3">
        <v>378</v>
      </c>
      <c r="AJ4" s="3">
        <v>200</v>
      </c>
      <c r="AK4" s="50" t="s">
        <v>482</v>
      </c>
      <c r="AL4" s="3">
        <v>3202</v>
      </c>
      <c r="AM4" s="16">
        <v>5.7797833935018055</v>
      </c>
      <c r="AN4" s="2">
        <v>0.33</v>
      </c>
      <c r="AO4" s="2">
        <v>0.33</v>
      </c>
      <c r="AP4" s="2">
        <v>0.5</v>
      </c>
      <c r="AQ4" s="2">
        <v>0.83</v>
      </c>
      <c r="AR4" s="1">
        <v>667.46987951807228</v>
      </c>
      <c r="AS4" s="1">
        <v>1</v>
      </c>
      <c r="AT4" s="1">
        <v>10</v>
      </c>
      <c r="AU4" s="9" t="s">
        <v>471</v>
      </c>
      <c r="AV4" s="9" t="s">
        <v>474</v>
      </c>
      <c r="AW4" s="11">
        <v>45</v>
      </c>
      <c r="AX4" s="1">
        <v>680</v>
      </c>
      <c r="AY4" s="1">
        <v>8973</v>
      </c>
      <c r="AZ4" s="1">
        <v>520</v>
      </c>
      <c r="BA4" s="24">
        <v>227</v>
      </c>
    </row>
    <row r="5" spans="1:53" ht="15.9" customHeight="1" x14ac:dyDescent="0.3">
      <c r="A5" s="23" t="s">
        <v>300</v>
      </c>
      <c r="B5" s="18" t="s">
        <v>301</v>
      </c>
      <c r="C5" s="18" t="s">
        <v>302</v>
      </c>
      <c r="D5" s="19" t="s">
        <v>303</v>
      </c>
      <c r="E5" s="19" t="s">
        <v>304</v>
      </c>
      <c r="F5" s="1">
        <v>328</v>
      </c>
      <c r="G5" s="1">
        <v>587</v>
      </c>
      <c r="H5" s="1">
        <v>1874</v>
      </c>
      <c r="I5" s="1">
        <v>2461</v>
      </c>
      <c r="J5" s="13">
        <v>2810</v>
      </c>
      <c r="K5" s="1">
        <v>5271</v>
      </c>
      <c r="L5" s="14">
        <v>16.070121951219512</v>
      </c>
      <c r="M5" s="1">
        <v>5</v>
      </c>
      <c r="N5" s="1">
        <v>7</v>
      </c>
      <c r="O5" s="1">
        <v>25</v>
      </c>
      <c r="P5" s="1">
        <v>9464</v>
      </c>
      <c r="Q5" s="14">
        <v>28.853658536585368</v>
      </c>
      <c r="R5" s="1">
        <v>618</v>
      </c>
      <c r="S5" s="1">
        <v>315</v>
      </c>
      <c r="T5" s="1">
        <v>10</v>
      </c>
      <c r="U5" s="1">
        <v>40</v>
      </c>
      <c r="V5" s="3">
        <v>39039</v>
      </c>
      <c r="W5" s="3">
        <v>5756</v>
      </c>
      <c r="X5" s="3">
        <v>4232</v>
      </c>
      <c r="Y5" s="50" t="s">
        <v>482</v>
      </c>
      <c r="Z5" s="3">
        <v>49027</v>
      </c>
      <c r="AA5" s="15">
        <v>27144</v>
      </c>
      <c r="AB5" s="15">
        <v>10178</v>
      </c>
      <c r="AC5" s="3">
        <v>4251</v>
      </c>
      <c r="AD5" s="15">
        <v>3218</v>
      </c>
      <c r="AE5" s="3">
        <v>44791</v>
      </c>
      <c r="AF5" s="16">
        <v>136.5579268292683</v>
      </c>
      <c r="AG5" s="50" t="s">
        <v>482</v>
      </c>
      <c r="AH5" s="3">
        <v>3597</v>
      </c>
      <c r="AI5" s="3">
        <v>457</v>
      </c>
      <c r="AJ5" s="3">
        <v>200</v>
      </c>
      <c r="AK5" s="50" t="s">
        <v>482</v>
      </c>
      <c r="AL5" s="3">
        <v>4254</v>
      </c>
      <c r="AM5" s="16">
        <v>12.969512195121951</v>
      </c>
      <c r="AN5" s="2">
        <v>0.33</v>
      </c>
      <c r="AO5" s="2">
        <v>0.33</v>
      </c>
      <c r="AP5" s="2">
        <v>0.5</v>
      </c>
      <c r="AQ5" s="2">
        <v>0.83</v>
      </c>
      <c r="AR5" s="1">
        <v>395.18072289156629</v>
      </c>
      <c r="AS5" s="1">
        <v>1</v>
      </c>
      <c r="AT5" s="1">
        <v>10</v>
      </c>
      <c r="AU5" s="9" t="s">
        <v>471</v>
      </c>
      <c r="AV5" s="9" t="s">
        <v>474</v>
      </c>
      <c r="AW5" s="11">
        <v>40</v>
      </c>
      <c r="AX5" s="1">
        <v>1580</v>
      </c>
      <c r="AY5" s="49" t="s">
        <v>482</v>
      </c>
      <c r="AZ5" s="1">
        <v>19</v>
      </c>
      <c r="BA5" s="24">
        <v>25</v>
      </c>
    </row>
    <row r="6" spans="1:53" ht="15.9" customHeight="1" x14ac:dyDescent="0.3">
      <c r="A6" s="23" t="s">
        <v>376</v>
      </c>
      <c r="B6" s="18" t="s">
        <v>377</v>
      </c>
      <c r="C6" s="18" t="s">
        <v>378</v>
      </c>
      <c r="D6" s="19" t="s">
        <v>379</v>
      </c>
      <c r="E6" s="19" t="s">
        <v>380</v>
      </c>
      <c r="F6" s="1">
        <v>414</v>
      </c>
      <c r="G6" s="1">
        <v>566</v>
      </c>
      <c r="H6" s="1">
        <v>365</v>
      </c>
      <c r="I6" s="1">
        <v>931</v>
      </c>
      <c r="J6" s="13">
        <v>212</v>
      </c>
      <c r="K6" s="1">
        <v>1143</v>
      </c>
      <c r="L6" s="14">
        <v>2.7608695652173911</v>
      </c>
      <c r="M6" s="49" t="s">
        <v>482</v>
      </c>
      <c r="N6" s="1">
        <v>16</v>
      </c>
      <c r="O6" s="1">
        <v>1103</v>
      </c>
      <c r="P6" s="1">
        <v>5814</v>
      </c>
      <c r="Q6" s="14">
        <v>14.043478260869565</v>
      </c>
      <c r="R6" s="1">
        <v>128</v>
      </c>
      <c r="S6" s="1">
        <v>125</v>
      </c>
      <c r="T6" s="1">
        <v>40</v>
      </c>
      <c r="U6" s="1">
        <v>23</v>
      </c>
      <c r="V6" s="3">
        <v>14102</v>
      </c>
      <c r="W6" s="3">
        <v>6890</v>
      </c>
      <c r="X6" s="3">
        <v>4232</v>
      </c>
      <c r="Y6" s="3">
        <v>350</v>
      </c>
      <c r="Z6" s="3">
        <v>25574</v>
      </c>
      <c r="AA6" s="15">
        <v>9238</v>
      </c>
      <c r="AB6" s="54" t="s">
        <v>482</v>
      </c>
      <c r="AC6" s="3">
        <v>5356</v>
      </c>
      <c r="AD6" s="15">
        <v>6398</v>
      </c>
      <c r="AE6" s="3">
        <v>20992</v>
      </c>
      <c r="AF6" s="16">
        <v>50.705314009661834</v>
      </c>
      <c r="AG6" s="50" t="s">
        <v>482</v>
      </c>
      <c r="AH6" s="3">
        <v>4430</v>
      </c>
      <c r="AI6" s="3">
        <v>350</v>
      </c>
      <c r="AJ6" s="3">
        <v>250</v>
      </c>
      <c r="AK6" s="3">
        <v>326</v>
      </c>
      <c r="AL6" s="3">
        <v>5356</v>
      </c>
      <c r="AM6" s="16">
        <v>12.937198067632851</v>
      </c>
      <c r="AN6" s="55" t="s">
        <v>482</v>
      </c>
      <c r="AO6" s="2">
        <v>0.5</v>
      </c>
      <c r="AP6" s="55" t="s">
        <v>482</v>
      </c>
      <c r="AQ6" s="2">
        <v>0.5</v>
      </c>
      <c r="AR6" s="1">
        <v>828</v>
      </c>
      <c r="AS6" s="1">
        <v>10</v>
      </c>
      <c r="AT6" s="1">
        <v>90</v>
      </c>
      <c r="AU6" s="9" t="s">
        <v>470</v>
      </c>
      <c r="AV6" s="9" t="s">
        <v>475</v>
      </c>
      <c r="AW6" s="11">
        <v>20</v>
      </c>
      <c r="AX6" s="1">
        <v>1000</v>
      </c>
      <c r="AY6" s="1">
        <v>2500</v>
      </c>
      <c r="AZ6" s="1">
        <v>100</v>
      </c>
      <c r="BA6" s="24">
        <v>183</v>
      </c>
    </row>
    <row r="7" spans="1:53" ht="15.9" customHeight="1" x14ac:dyDescent="0.3">
      <c r="A7" s="23" t="s">
        <v>363</v>
      </c>
      <c r="B7" s="18" t="s">
        <v>364</v>
      </c>
      <c r="C7" s="18" t="s">
        <v>365</v>
      </c>
      <c r="D7" s="19" t="s">
        <v>366</v>
      </c>
      <c r="E7" s="19" t="s">
        <v>367</v>
      </c>
      <c r="F7" s="1">
        <v>633</v>
      </c>
      <c r="G7" s="49" t="s">
        <v>482</v>
      </c>
      <c r="H7" s="49" t="s">
        <v>482</v>
      </c>
      <c r="I7" s="1">
        <v>0</v>
      </c>
      <c r="J7" s="51" t="s">
        <v>482</v>
      </c>
      <c r="K7" s="49" t="s">
        <v>482</v>
      </c>
      <c r="L7" s="52" t="s">
        <v>482</v>
      </c>
      <c r="M7" s="49" t="s">
        <v>482</v>
      </c>
      <c r="N7" s="49" t="s">
        <v>482</v>
      </c>
      <c r="O7" s="49" t="s">
        <v>482</v>
      </c>
      <c r="P7" s="49" t="s">
        <v>482</v>
      </c>
      <c r="Q7" s="52" t="s">
        <v>482</v>
      </c>
      <c r="R7" s="49" t="s">
        <v>482</v>
      </c>
      <c r="S7" s="49" t="s">
        <v>482</v>
      </c>
      <c r="T7" s="49" t="s">
        <v>482</v>
      </c>
      <c r="U7" s="49" t="s">
        <v>482</v>
      </c>
      <c r="V7" s="50" t="s">
        <v>482</v>
      </c>
      <c r="W7" s="3">
        <v>3525</v>
      </c>
      <c r="X7" s="50" t="s">
        <v>482</v>
      </c>
      <c r="Y7" s="50" t="s">
        <v>482</v>
      </c>
      <c r="Z7" s="3">
        <v>3525</v>
      </c>
      <c r="AA7" s="15">
        <v>2226</v>
      </c>
      <c r="AB7" s="54" t="s">
        <v>482</v>
      </c>
      <c r="AC7" s="3">
        <v>517</v>
      </c>
      <c r="AD7" s="15">
        <v>782</v>
      </c>
      <c r="AE7" s="3">
        <v>3525</v>
      </c>
      <c r="AF7" s="16">
        <v>5.5687203791469191</v>
      </c>
      <c r="AG7" s="50" t="s">
        <v>482</v>
      </c>
      <c r="AH7" s="3">
        <v>163</v>
      </c>
      <c r="AI7" s="3">
        <v>354</v>
      </c>
      <c r="AJ7" s="50" t="s">
        <v>482</v>
      </c>
      <c r="AK7" s="50" t="s">
        <v>482</v>
      </c>
      <c r="AL7" s="3">
        <v>517</v>
      </c>
      <c r="AM7" s="16">
        <v>0.81674565560821488</v>
      </c>
      <c r="AN7" s="55" t="s">
        <v>482</v>
      </c>
      <c r="AO7" s="2">
        <v>0.25</v>
      </c>
      <c r="AP7" s="55" t="s">
        <v>482</v>
      </c>
      <c r="AQ7" s="2">
        <v>0.25</v>
      </c>
      <c r="AR7" s="1">
        <v>2532</v>
      </c>
      <c r="AS7" s="49" t="s">
        <v>482</v>
      </c>
      <c r="AT7" s="49" t="s">
        <v>482</v>
      </c>
      <c r="AU7" s="9" t="s">
        <v>470</v>
      </c>
      <c r="AV7" s="9" t="s">
        <v>474</v>
      </c>
      <c r="AW7" s="11">
        <v>10</v>
      </c>
      <c r="AX7" s="1">
        <v>520</v>
      </c>
      <c r="AY7" s="49" t="s">
        <v>482</v>
      </c>
      <c r="AZ7" s="49" t="s">
        <v>482</v>
      </c>
      <c r="BA7" s="53" t="s">
        <v>482</v>
      </c>
    </row>
    <row r="8" spans="1:53" ht="15.9" customHeight="1" x14ac:dyDescent="0.3">
      <c r="A8" s="23" t="s">
        <v>0</v>
      </c>
      <c r="B8" s="18" t="s">
        <v>1</v>
      </c>
      <c r="C8" s="18" t="s">
        <v>2</v>
      </c>
      <c r="D8" s="19" t="s">
        <v>3</v>
      </c>
      <c r="E8" s="19" t="s">
        <v>4</v>
      </c>
      <c r="F8" s="1">
        <v>1692</v>
      </c>
      <c r="G8" s="1">
        <v>992</v>
      </c>
      <c r="H8" s="1">
        <v>1838</v>
      </c>
      <c r="I8" s="1">
        <v>2830</v>
      </c>
      <c r="J8" s="13">
        <v>5490</v>
      </c>
      <c r="K8" s="1">
        <v>8320</v>
      </c>
      <c r="L8" s="14">
        <v>4.91725768321513</v>
      </c>
      <c r="M8" s="49" t="s">
        <v>482</v>
      </c>
      <c r="N8" s="49" t="s">
        <v>482</v>
      </c>
      <c r="O8" s="1">
        <v>150</v>
      </c>
      <c r="P8" s="1">
        <v>10800</v>
      </c>
      <c r="Q8" s="14">
        <v>6.3829787234042552</v>
      </c>
      <c r="R8" s="1">
        <v>30</v>
      </c>
      <c r="S8" s="1">
        <v>350</v>
      </c>
      <c r="T8" s="49" t="s">
        <v>482</v>
      </c>
      <c r="U8" s="1">
        <v>2</v>
      </c>
      <c r="V8" s="50" t="s">
        <v>482</v>
      </c>
      <c r="W8" s="3">
        <v>5945</v>
      </c>
      <c r="X8" s="50" t="s">
        <v>482</v>
      </c>
      <c r="Y8" s="3">
        <v>3924</v>
      </c>
      <c r="Z8" s="3">
        <v>9869</v>
      </c>
      <c r="AA8" s="15">
        <v>3986</v>
      </c>
      <c r="AB8" s="54" t="s">
        <v>482</v>
      </c>
      <c r="AC8" s="3">
        <v>1579</v>
      </c>
      <c r="AD8" s="15">
        <v>3071</v>
      </c>
      <c r="AE8" s="3">
        <v>8636</v>
      </c>
      <c r="AF8" s="16">
        <v>5.1040189125295505</v>
      </c>
      <c r="AG8" s="50" t="s">
        <v>482</v>
      </c>
      <c r="AH8" s="3">
        <v>1175</v>
      </c>
      <c r="AI8" s="3">
        <v>90</v>
      </c>
      <c r="AJ8" s="3">
        <v>120</v>
      </c>
      <c r="AK8" s="3">
        <v>194</v>
      </c>
      <c r="AL8" s="3">
        <v>1579</v>
      </c>
      <c r="AM8" s="16">
        <v>0.93321513002364065</v>
      </c>
      <c r="AN8" s="55" t="s">
        <v>482</v>
      </c>
      <c r="AO8" s="2">
        <v>0.25</v>
      </c>
      <c r="AP8" s="55" t="s">
        <v>482</v>
      </c>
      <c r="AQ8" s="2">
        <v>0.25</v>
      </c>
      <c r="AR8" s="1">
        <v>6768</v>
      </c>
      <c r="AS8" s="1">
        <v>20</v>
      </c>
      <c r="AT8" s="1">
        <v>900</v>
      </c>
      <c r="AU8" s="9" t="s">
        <v>470</v>
      </c>
      <c r="AV8" s="9" t="s">
        <v>473</v>
      </c>
      <c r="AW8" s="11">
        <v>10</v>
      </c>
      <c r="AX8" s="1">
        <v>510</v>
      </c>
      <c r="AY8" s="1">
        <v>2700</v>
      </c>
      <c r="AZ8" s="1">
        <v>350</v>
      </c>
      <c r="BA8" s="24">
        <v>4</v>
      </c>
    </row>
    <row r="9" spans="1:53" ht="15.9" customHeight="1" x14ac:dyDescent="0.3">
      <c r="A9" s="23" t="s">
        <v>6</v>
      </c>
      <c r="B9" s="18" t="s">
        <v>7</v>
      </c>
      <c r="C9" s="18" t="s">
        <v>8</v>
      </c>
      <c r="D9" s="19" t="s">
        <v>9</v>
      </c>
      <c r="E9" s="19" t="s">
        <v>10</v>
      </c>
      <c r="F9" s="1">
        <v>254269</v>
      </c>
      <c r="G9" s="1">
        <v>622052</v>
      </c>
      <c r="H9" s="1">
        <v>487535</v>
      </c>
      <c r="I9" s="1">
        <v>1109587</v>
      </c>
      <c r="J9" s="13">
        <v>195186</v>
      </c>
      <c r="K9" s="1">
        <v>1304773</v>
      </c>
      <c r="L9" s="14">
        <v>5.1314670683410091</v>
      </c>
      <c r="M9" s="1">
        <v>5509</v>
      </c>
      <c r="N9" s="1">
        <v>3923</v>
      </c>
      <c r="O9" s="1">
        <v>10000</v>
      </c>
      <c r="P9" s="1">
        <v>434838</v>
      </c>
      <c r="Q9" s="14">
        <v>1.710149487353944</v>
      </c>
      <c r="R9" s="1">
        <v>19856</v>
      </c>
      <c r="S9" s="1">
        <v>4154</v>
      </c>
      <c r="T9" s="1">
        <v>84</v>
      </c>
      <c r="U9" s="1">
        <v>1739</v>
      </c>
      <c r="V9" s="3">
        <v>8106627</v>
      </c>
      <c r="W9" s="3">
        <v>68517</v>
      </c>
      <c r="X9" s="3">
        <v>50814</v>
      </c>
      <c r="Y9" s="3">
        <v>410453</v>
      </c>
      <c r="Z9" s="3">
        <v>8636411</v>
      </c>
      <c r="AA9" s="3">
        <v>3700520</v>
      </c>
      <c r="AB9" s="3">
        <v>1421909</v>
      </c>
      <c r="AC9" s="3">
        <v>904495</v>
      </c>
      <c r="AD9" s="3">
        <v>2609487</v>
      </c>
      <c r="AE9" s="3">
        <v>8636411</v>
      </c>
      <c r="AF9" s="16">
        <v>33.96564661834514</v>
      </c>
      <c r="AG9" s="50" t="s">
        <v>482</v>
      </c>
      <c r="AH9" s="3">
        <v>391739</v>
      </c>
      <c r="AI9" s="3">
        <v>442782</v>
      </c>
      <c r="AJ9" s="3">
        <v>22250</v>
      </c>
      <c r="AK9" s="3">
        <v>47724</v>
      </c>
      <c r="AL9" s="3">
        <v>904495</v>
      </c>
      <c r="AM9" s="16">
        <v>3.5572366273513483</v>
      </c>
      <c r="AN9" s="2">
        <v>39.19</v>
      </c>
      <c r="AO9" s="2">
        <v>39.19</v>
      </c>
      <c r="AP9" s="2">
        <v>74.209999999999994</v>
      </c>
      <c r="AQ9" s="2">
        <v>113.4</v>
      </c>
      <c r="AR9" s="1">
        <v>2242.2310405643739</v>
      </c>
      <c r="AS9" s="1">
        <v>752</v>
      </c>
      <c r="AT9" s="1">
        <v>7204</v>
      </c>
      <c r="AU9" s="9" t="s">
        <v>470</v>
      </c>
      <c r="AV9" s="9" t="s">
        <v>475</v>
      </c>
      <c r="AW9" s="11">
        <v>62</v>
      </c>
      <c r="AX9" s="1">
        <v>10114</v>
      </c>
      <c r="AY9" s="1">
        <v>924154</v>
      </c>
      <c r="AZ9" s="1">
        <v>216684</v>
      </c>
      <c r="BA9" s="24">
        <v>562</v>
      </c>
    </row>
    <row r="10" spans="1:53" ht="15.9" customHeight="1" x14ac:dyDescent="0.3">
      <c r="A10" s="23" t="s">
        <v>11</v>
      </c>
      <c r="B10" s="18" t="s">
        <v>12</v>
      </c>
      <c r="C10" s="18" t="s">
        <v>13</v>
      </c>
      <c r="D10" s="19" t="s">
        <v>14</v>
      </c>
      <c r="E10" s="19" t="s">
        <v>15</v>
      </c>
      <c r="F10" s="1">
        <v>563</v>
      </c>
      <c r="G10" s="1">
        <v>1056</v>
      </c>
      <c r="H10" s="1">
        <v>1854</v>
      </c>
      <c r="I10" s="1">
        <v>2910</v>
      </c>
      <c r="J10" s="13">
        <v>1370</v>
      </c>
      <c r="K10" s="1">
        <v>4280</v>
      </c>
      <c r="L10" s="14">
        <v>7.6021314387211367</v>
      </c>
      <c r="M10" s="1">
        <v>3</v>
      </c>
      <c r="N10" s="1">
        <v>35</v>
      </c>
      <c r="O10" s="1">
        <v>405</v>
      </c>
      <c r="P10" s="1">
        <v>12230</v>
      </c>
      <c r="Q10" s="14">
        <v>21.72291296625222</v>
      </c>
      <c r="R10" s="1">
        <v>426</v>
      </c>
      <c r="S10" s="1">
        <v>848</v>
      </c>
      <c r="T10" s="1">
        <v>146</v>
      </c>
      <c r="U10" s="1">
        <v>15</v>
      </c>
      <c r="V10" s="3">
        <v>3500</v>
      </c>
      <c r="W10" s="3">
        <v>6980</v>
      </c>
      <c r="X10" s="50" t="s">
        <v>482</v>
      </c>
      <c r="Y10" s="3">
        <v>3230</v>
      </c>
      <c r="Z10" s="3">
        <v>13710</v>
      </c>
      <c r="AA10" s="15">
        <v>5504</v>
      </c>
      <c r="AB10" s="15">
        <v>596</v>
      </c>
      <c r="AC10" s="3">
        <v>4146</v>
      </c>
      <c r="AD10" s="15">
        <v>3375</v>
      </c>
      <c r="AE10" s="3">
        <v>13621</v>
      </c>
      <c r="AF10" s="16">
        <v>24.193605683836591</v>
      </c>
      <c r="AG10" s="50" t="s">
        <v>482</v>
      </c>
      <c r="AH10" s="3">
        <v>2493</v>
      </c>
      <c r="AI10" s="3">
        <v>505</v>
      </c>
      <c r="AJ10" s="3">
        <v>936</v>
      </c>
      <c r="AK10" s="3">
        <v>212</v>
      </c>
      <c r="AL10" s="3">
        <v>4146</v>
      </c>
      <c r="AM10" s="16">
        <v>7.3641207815275314</v>
      </c>
      <c r="AN10" s="55" t="s">
        <v>482</v>
      </c>
      <c r="AO10" s="2">
        <v>0.25</v>
      </c>
      <c r="AP10" s="2">
        <v>0.25</v>
      </c>
      <c r="AQ10" s="2">
        <v>0.5</v>
      </c>
      <c r="AR10" s="1">
        <v>1126</v>
      </c>
      <c r="AS10" s="1">
        <v>75</v>
      </c>
      <c r="AT10" s="1">
        <v>1120</v>
      </c>
      <c r="AU10" s="9" t="s">
        <v>471</v>
      </c>
      <c r="AV10" s="9" t="s">
        <v>473</v>
      </c>
      <c r="AW10" s="11">
        <v>10</v>
      </c>
      <c r="AX10" s="1">
        <v>520</v>
      </c>
      <c r="AY10" s="1">
        <v>3795</v>
      </c>
      <c r="AZ10" s="1">
        <v>1162</v>
      </c>
      <c r="BA10" s="24">
        <v>40</v>
      </c>
    </row>
    <row r="11" spans="1:53" ht="15.9" customHeight="1" x14ac:dyDescent="0.3">
      <c r="A11" s="23" t="s">
        <v>323</v>
      </c>
      <c r="B11" s="18" t="s">
        <v>324</v>
      </c>
      <c r="C11" s="18" t="s">
        <v>325</v>
      </c>
      <c r="D11" s="19" t="s">
        <v>326</v>
      </c>
      <c r="E11" s="19" t="s">
        <v>327</v>
      </c>
      <c r="F11" s="1">
        <v>9203</v>
      </c>
      <c r="G11" s="1">
        <v>7228</v>
      </c>
      <c r="H11" s="1">
        <v>2391</v>
      </c>
      <c r="I11" s="1">
        <v>9619</v>
      </c>
      <c r="J11" s="13">
        <v>14849</v>
      </c>
      <c r="K11" s="1">
        <v>24468</v>
      </c>
      <c r="L11" s="14">
        <v>2.6586982505704659</v>
      </c>
      <c r="M11" s="1">
        <v>135</v>
      </c>
      <c r="N11" s="1">
        <v>1388</v>
      </c>
      <c r="O11" s="1">
        <v>6009</v>
      </c>
      <c r="P11" s="1">
        <v>27805</v>
      </c>
      <c r="Q11" s="14">
        <v>3.0212974030207542</v>
      </c>
      <c r="R11" s="1">
        <v>171</v>
      </c>
      <c r="S11" s="1">
        <v>1352</v>
      </c>
      <c r="T11" s="1">
        <v>47</v>
      </c>
      <c r="U11" s="1">
        <v>181</v>
      </c>
      <c r="V11" s="3">
        <v>314989</v>
      </c>
      <c r="W11" s="3">
        <v>48230</v>
      </c>
      <c r="X11" s="3">
        <v>60274</v>
      </c>
      <c r="Y11" s="3">
        <v>151132</v>
      </c>
      <c r="Z11" s="3">
        <v>574625</v>
      </c>
      <c r="AA11" s="3">
        <v>312983</v>
      </c>
      <c r="AB11" s="3">
        <v>61436</v>
      </c>
      <c r="AC11" s="3">
        <v>147920</v>
      </c>
      <c r="AD11" s="3">
        <v>52337</v>
      </c>
      <c r="AE11" s="3">
        <v>574676</v>
      </c>
      <c r="AF11" s="16">
        <v>62.444420297729003</v>
      </c>
      <c r="AG11" s="50" t="s">
        <v>482</v>
      </c>
      <c r="AH11" s="3">
        <v>88554</v>
      </c>
      <c r="AI11" s="3">
        <v>12594</v>
      </c>
      <c r="AJ11" s="3">
        <v>46587</v>
      </c>
      <c r="AK11" s="3">
        <v>185</v>
      </c>
      <c r="AL11" s="3">
        <v>147920</v>
      </c>
      <c r="AM11" s="16">
        <v>16.073019667499729</v>
      </c>
      <c r="AN11" s="2">
        <v>1</v>
      </c>
      <c r="AO11" s="2">
        <v>1</v>
      </c>
      <c r="AP11" s="2">
        <v>3</v>
      </c>
      <c r="AQ11" s="2">
        <v>4</v>
      </c>
      <c r="AR11" s="1">
        <v>2300.75</v>
      </c>
      <c r="AS11" s="1">
        <v>6</v>
      </c>
      <c r="AT11" s="1">
        <v>60</v>
      </c>
      <c r="AU11" s="9" t="s">
        <v>472</v>
      </c>
      <c r="AV11" s="9" t="s">
        <v>473</v>
      </c>
      <c r="AW11" s="11">
        <v>46</v>
      </c>
      <c r="AX11" s="1">
        <v>4912</v>
      </c>
      <c r="AY11" s="1">
        <v>21217</v>
      </c>
      <c r="AZ11" s="49" t="s">
        <v>482</v>
      </c>
      <c r="BA11" s="24">
        <v>23</v>
      </c>
    </row>
    <row r="12" spans="1:53" ht="15.9" customHeight="1" x14ac:dyDescent="0.3">
      <c r="A12" s="23" t="s">
        <v>16</v>
      </c>
      <c r="B12" s="18" t="s">
        <v>17</v>
      </c>
      <c r="C12" s="18" t="s">
        <v>18</v>
      </c>
      <c r="D12" s="19" t="s">
        <v>19</v>
      </c>
      <c r="E12" s="19" t="s">
        <v>20</v>
      </c>
      <c r="F12" s="1">
        <v>5106</v>
      </c>
      <c r="G12" s="1">
        <v>25738</v>
      </c>
      <c r="H12" s="49" t="s">
        <v>482</v>
      </c>
      <c r="I12" s="1">
        <v>25738</v>
      </c>
      <c r="J12" s="51" t="s">
        <v>482</v>
      </c>
      <c r="K12" s="1">
        <v>25738</v>
      </c>
      <c r="L12" s="14">
        <v>5.0407363885624754</v>
      </c>
      <c r="M12" s="1">
        <v>289</v>
      </c>
      <c r="N12" s="1">
        <v>222</v>
      </c>
      <c r="O12" s="1">
        <v>985</v>
      </c>
      <c r="P12" s="1">
        <v>34002</v>
      </c>
      <c r="Q12" s="14">
        <v>6.6592244418331372</v>
      </c>
      <c r="R12" s="1">
        <v>2335</v>
      </c>
      <c r="S12" s="1">
        <v>843</v>
      </c>
      <c r="T12" s="49" t="s">
        <v>482</v>
      </c>
      <c r="U12" s="1">
        <v>88</v>
      </c>
      <c r="V12" s="3">
        <v>65000</v>
      </c>
      <c r="W12" s="3">
        <v>11390</v>
      </c>
      <c r="X12" s="50" t="s">
        <v>482</v>
      </c>
      <c r="Y12" s="3">
        <v>110121</v>
      </c>
      <c r="Z12" s="3">
        <v>186511</v>
      </c>
      <c r="AA12" s="3">
        <v>94384</v>
      </c>
      <c r="AB12" s="3">
        <v>30712</v>
      </c>
      <c r="AC12" s="3">
        <v>24099</v>
      </c>
      <c r="AD12" s="3">
        <v>13389</v>
      </c>
      <c r="AE12" s="3">
        <v>162584</v>
      </c>
      <c r="AF12" s="16">
        <v>31.841754798276536</v>
      </c>
      <c r="AG12" s="50" t="s">
        <v>482</v>
      </c>
      <c r="AH12" s="3">
        <v>10762</v>
      </c>
      <c r="AI12" s="3">
        <v>8520</v>
      </c>
      <c r="AJ12" s="3">
        <v>1443</v>
      </c>
      <c r="AK12" s="3">
        <v>3374</v>
      </c>
      <c r="AL12" s="3">
        <v>24099</v>
      </c>
      <c r="AM12" s="16">
        <v>4.719741480611046</v>
      </c>
      <c r="AN12" s="2">
        <v>1</v>
      </c>
      <c r="AO12" s="2">
        <v>1</v>
      </c>
      <c r="AP12" s="2">
        <v>2.5</v>
      </c>
      <c r="AQ12" s="2">
        <v>3.5</v>
      </c>
      <c r="AR12" s="1">
        <v>1458.8571428571429</v>
      </c>
      <c r="AS12" s="1">
        <v>1</v>
      </c>
      <c r="AT12" s="49" t="s">
        <v>482</v>
      </c>
      <c r="AU12" s="9" t="s">
        <v>472</v>
      </c>
      <c r="AV12" s="9" t="s">
        <v>475</v>
      </c>
      <c r="AW12" s="11">
        <v>65</v>
      </c>
      <c r="AX12" s="1">
        <v>3146</v>
      </c>
      <c r="AY12" s="1">
        <v>46073</v>
      </c>
      <c r="AZ12" s="49" t="s">
        <v>482</v>
      </c>
      <c r="BA12" s="24">
        <v>5</v>
      </c>
    </row>
    <row r="13" spans="1:53" ht="15.9" customHeight="1" x14ac:dyDescent="0.3">
      <c r="A13" s="23" t="s">
        <v>21</v>
      </c>
      <c r="B13" s="18" t="s">
        <v>22</v>
      </c>
      <c r="C13" s="18" t="s">
        <v>23</v>
      </c>
      <c r="D13" s="19" t="s">
        <v>24</v>
      </c>
      <c r="E13" s="19" t="s">
        <v>25</v>
      </c>
      <c r="F13" s="1">
        <v>4534</v>
      </c>
      <c r="G13" s="1">
        <v>4201</v>
      </c>
      <c r="H13" s="1">
        <v>10401</v>
      </c>
      <c r="I13" s="1">
        <v>14602</v>
      </c>
      <c r="J13" s="13">
        <v>3499</v>
      </c>
      <c r="K13" s="1">
        <v>18101</v>
      </c>
      <c r="L13" s="14">
        <v>3.9922805469783857</v>
      </c>
      <c r="M13" s="1">
        <v>30</v>
      </c>
      <c r="N13" s="1">
        <v>123</v>
      </c>
      <c r="O13" s="1">
        <v>976</v>
      </c>
      <c r="P13" s="1">
        <v>9770</v>
      </c>
      <c r="Q13" s="14">
        <v>2.1548301720335243</v>
      </c>
      <c r="R13" s="1">
        <v>265</v>
      </c>
      <c r="S13" s="1">
        <v>453</v>
      </c>
      <c r="T13" s="49" t="s">
        <v>482</v>
      </c>
      <c r="U13" s="1">
        <v>43</v>
      </c>
      <c r="V13" s="3">
        <v>93391</v>
      </c>
      <c r="W13" s="3">
        <v>6890</v>
      </c>
      <c r="X13" s="50" t="s">
        <v>482</v>
      </c>
      <c r="Y13" s="50" t="s">
        <v>482</v>
      </c>
      <c r="Z13" s="3">
        <v>100281</v>
      </c>
      <c r="AA13" s="15">
        <v>60826</v>
      </c>
      <c r="AB13" s="15">
        <v>15062</v>
      </c>
      <c r="AC13" s="3">
        <v>13202</v>
      </c>
      <c r="AD13" s="15">
        <v>11191</v>
      </c>
      <c r="AE13" s="3">
        <v>100281</v>
      </c>
      <c r="AF13" s="16">
        <v>22.117556241729158</v>
      </c>
      <c r="AG13" s="50" t="s">
        <v>482</v>
      </c>
      <c r="AH13" s="3">
        <v>13202</v>
      </c>
      <c r="AI13" s="50" t="s">
        <v>482</v>
      </c>
      <c r="AJ13" s="50" t="s">
        <v>482</v>
      </c>
      <c r="AK13" s="50" t="s">
        <v>482</v>
      </c>
      <c r="AL13" s="3">
        <v>13202</v>
      </c>
      <c r="AM13" s="16">
        <v>2.9117776797529773</v>
      </c>
      <c r="AN13" s="55" t="s">
        <v>482</v>
      </c>
      <c r="AO13" s="2">
        <v>1</v>
      </c>
      <c r="AP13" s="2">
        <v>0.5</v>
      </c>
      <c r="AQ13" s="2">
        <v>1.5</v>
      </c>
      <c r="AR13" s="1">
        <v>3022.6666666666665</v>
      </c>
      <c r="AS13" s="1">
        <v>30</v>
      </c>
      <c r="AT13" s="1">
        <v>2294</v>
      </c>
      <c r="AU13" s="9" t="s">
        <v>470</v>
      </c>
      <c r="AV13" s="9" t="s">
        <v>475</v>
      </c>
      <c r="AW13" s="11">
        <v>37</v>
      </c>
      <c r="AX13" s="1">
        <v>2294</v>
      </c>
      <c r="AY13" s="1">
        <v>11571</v>
      </c>
      <c r="AZ13" s="1">
        <v>978</v>
      </c>
      <c r="BA13" s="24">
        <v>62</v>
      </c>
    </row>
    <row r="14" spans="1:53" ht="15.9" customHeight="1" x14ac:dyDescent="0.3">
      <c r="A14" s="23" t="s">
        <v>429</v>
      </c>
      <c r="B14" s="18" t="s">
        <v>26</v>
      </c>
      <c r="C14" s="18" t="s">
        <v>27</v>
      </c>
      <c r="D14" s="19" t="s">
        <v>28</v>
      </c>
      <c r="E14" s="19" t="s">
        <v>29</v>
      </c>
      <c r="F14" s="1">
        <v>135</v>
      </c>
      <c r="G14" s="1">
        <v>3397</v>
      </c>
      <c r="H14" s="1">
        <v>976</v>
      </c>
      <c r="I14" s="1">
        <v>4373</v>
      </c>
      <c r="J14" s="13">
        <v>784</v>
      </c>
      <c r="K14" s="1">
        <v>5157</v>
      </c>
      <c r="L14" s="14">
        <v>38.200000000000003</v>
      </c>
      <c r="M14" s="1">
        <v>2</v>
      </c>
      <c r="N14" s="1">
        <v>7</v>
      </c>
      <c r="O14" s="1">
        <v>176</v>
      </c>
      <c r="P14" s="1">
        <v>8839</v>
      </c>
      <c r="Q14" s="14">
        <v>65.474074074074068</v>
      </c>
      <c r="R14" s="1">
        <v>103</v>
      </c>
      <c r="S14" s="1">
        <v>115</v>
      </c>
      <c r="T14" s="49" t="s">
        <v>482</v>
      </c>
      <c r="U14" s="1">
        <v>35</v>
      </c>
      <c r="V14" s="50" t="s">
        <v>482</v>
      </c>
      <c r="W14" s="3">
        <v>5284</v>
      </c>
      <c r="X14" s="3">
        <v>3774</v>
      </c>
      <c r="Y14" s="3">
        <v>750</v>
      </c>
      <c r="Z14" s="3">
        <v>9808</v>
      </c>
      <c r="AA14" s="15">
        <v>3600</v>
      </c>
      <c r="AB14" s="54" t="s">
        <v>482</v>
      </c>
      <c r="AC14" s="3">
        <v>2284</v>
      </c>
      <c r="AD14" s="15">
        <v>150</v>
      </c>
      <c r="AE14" s="3">
        <v>6034</v>
      </c>
      <c r="AF14" s="16">
        <v>44.696296296296296</v>
      </c>
      <c r="AG14" s="50" t="s">
        <v>482</v>
      </c>
      <c r="AH14" s="3">
        <v>1459</v>
      </c>
      <c r="AI14" s="3">
        <v>750</v>
      </c>
      <c r="AJ14" s="3">
        <v>75</v>
      </c>
      <c r="AK14" s="50" t="s">
        <v>482</v>
      </c>
      <c r="AL14" s="3">
        <v>2284</v>
      </c>
      <c r="AM14" s="16">
        <v>16.918518518518518</v>
      </c>
      <c r="AN14" s="55" t="s">
        <v>482</v>
      </c>
      <c r="AO14" s="2">
        <v>0.25</v>
      </c>
      <c r="AP14" s="55" t="s">
        <v>482</v>
      </c>
      <c r="AQ14" s="2">
        <v>0.25</v>
      </c>
      <c r="AR14" s="1">
        <v>540</v>
      </c>
      <c r="AS14" s="1">
        <v>5</v>
      </c>
      <c r="AT14" s="1">
        <v>500</v>
      </c>
      <c r="AU14" s="9" t="s">
        <v>471</v>
      </c>
      <c r="AV14" s="9" t="s">
        <v>476</v>
      </c>
      <c r="AW14" s="11">
        <v>10</v>
      </c>
      <c r="AX14" s="1">
        <v>480</v>
      </c>
      <c r="AY14" s="1">
        <v>785</v>
      </c>
      <c r="AZ14" s="1">
        <v>115</v>
      </c>
      <c r="BA14" s="24">
        <v>29</v>
      </c>
    </row>
    <row r="15" spans="1:53" ht="15.9" customHeight="1" x14ac:dyDescent="0.3">
      <c r="A15" s="23" t="s">
        <v>30</v>
      </c>
      <c r="B15" s="18" t="s">
        <v>31</v>
      </c>
      <c r="C15" s="18" t="s">
        <v>32</v>
      </c>
      <c r="D15" s="19" t="s">
        <v>33</v>
      </c>
      <c r="E15" s="19" t="s">
        <v>34</v>
      </c>
      <c r="F15" s="1">
        <v>75</v>
      </c>
      <c r="G15" s="1">
        <v>800</v>
      </c>
      <c r="H15" s="1">
        <v>1300</v>
      </c>
      <c r="I15" s="1">
        <v>2100</v>
      </c>
      <c r="J15" s="13">
        <v>2955</v>
      </c>
      <c r="K15" s="1">
        <v>5055</v>
      </c>
      <c r="L15" s="14">
        <v>67.400000000000006</v>
      </c>
      <c r="M15" s="49" t="s">
        <v>482</v>
      </c>
      <c r="N15" s="49" t="s">
        <v>482</v>
      </c>
      <c r="O15" s="1">
        <v>300</v>
      </c>
      <c r="P15" s="1">
        <v>7855</v>
      </c>
      <c r="Q15" s="14">
        <v>104.73333333333333</v>
      </c>
      <c r="R15" s="1">
        <v>50</v>
      </c>
      <c r="S15" s="1">
        <v>315</v>
      </c>
      <c r="T15" s="1">
        <v>45</v>
      </c>
      <c r="U15" s="1">
        <v>23</v>
      </c>
      <c r="V15" s="3">
        <v>3000</v>
      </c>
      <c r="W15" s="3">
        <v>6134</v>
      </c>
      <c r="X15" s="50" t="s">
        <v>482</v>
      </c>
      <c r="Y15" s="3">
        <v>506</v>
      </c>
      <c r="Z15" s="3">
        <v>9640</v>
      </c>
      <c r="AA15" s="54" t="s">
        <v>482</v>
      </c>
      <c r="AB15" s="54" t="s">
        <v>482</v>
      </c>
      <c r="AC15" s="3">
        <v>4375</v>
      </c>
      <c r="AD15" s="15">
        <v>4405</v>
      </c>
      <c r="AE15" s="3">
        <v>8780</v>
      </c>
      <c r="AF15" s="16">
        <v>117.06666666666666</v>
      </c>
      <c r="AG15" s="50" t="s">
        <v>482</v>
      </c>
      <c r="AH15" s="3">
        <v>3650</v>
      </c>
      <c r="AI15" s="3">
        <v>315</v>
      </c>
      <c r="AJ15" s="3">
        <v>53</v>
      </c>
      <c r="AK15" s="3">
        <v>357</v>
      </c>
      <c r="AL15" s="3">
        <v>4375</v>
      </c>
      <c r="AM15" s="16">
        <v>58.333333333333336</v>
      </c>
      <c r="AN15" s="55" t="s">
        <v>482</v>
      </c>
      <c r="AO15" s="55" t="s">
        <v>482</v>
      </c>
      <c r="AP15" s="55" t="s">
        <v>482</v>
      </c>
      <c r="AQ15" s="55" t="s">
        <v>482</v>
      </c>
      <c r="AR15" s="49" t="s">
        <v>482</v>
      </c>
      <c r="AS15" s="1">
        <v>10</v>
      </c>
      <c r="AT15" s="1">
        <v>1100</v>
      </c>
      <c r="AU15" s="9" t="s">
        <v>470</v>
      </c>
      <c r="AV15" s="9" t="s">
        <v>473</v>
      </c>
      <c r="AW15" s="11">
        <v>12</v>
      </c>
      <c r="AX15" s="1">
        <v>650</v>
      </c>
      <c r="AY15" s="1">
        <v>3200</v>
      </c>
      <c r="AZ15" s="1">
        <v>200</v>
      </c>
      <c r="BA15" s="24">
        <v>73</v>
      </c>
    </row>
    <row r="16" spans="1:53" ht="15.9" customHeight="1" x14ac:dyDescent="0.3">
      <c r="A16" s="23" t="s">
        <v>35</v>
      </c>
      <c r="B16" s="18" t="s">
        <v>36</v>
      </c>
      <c r="C16" s="18" t="s">
        <v>37</v>
      </c>
      <c r="D16" s="19" t="s">
        <v>38</v>
      </c>
      <c r="E16" s="19" t="s">
        <v>39</v>
      </c>
      <c r="F16" s="1">
        <v>1500</v>
      </c>
      <c r="G16" s="1">
        <v>5137</v>
      </c>
      <c r="H16" s="1">
        <v>1567</v>
      </c>
      <c r="I16" s="1">
        <v>6704</v>
      </c>
      <c r="J16" s="13">
        <v>8002</v>
      </c>
      <c r="K16" s="1">
        <v>14706</v>
      </c>
      <c r="L16" s="14">
        <v>9.8040000000000003</v>
      </c>
      <c r="M16" s="49" t="s">
        <v>482</v>
      </c>
      <c r="N16" s="1">
        <v>8</v>
      </c>
      <c r="O16" s="1">
        <v>136</v>
      </c>
      <c r="P16" s="1">
        <v>10897</v>
      </c>
      <c r="Q16" s="14">
        <v>7.2646666666666668</v>
      </c>
      <c r="R16" s="1">
        <v>120</v>
      </c>
      <c r="S16" s="1">
        <v>1037</v>
      </c>
      <c r="T16" s="49" t="s">
        <v>482</v>
      </c>
      <c r="U16" s="1">
        <v>7</v>
      </c>
      <c r="V16" s="50" t="s">
        <v>482</v>
      </c>
      <c r="W16" s="3">
        <v>5000</v>
      </c>
      <c r="X16" s="50" t="s">
        <v>482</v>
      </c>
      <c r="Y16" s="3">
        <v>1261</v>
      </c>
      <c r="Z16" s="3">
        <v>6261</v>
      </c>
      <c r="AA16" s="54" t="s">
        <v>482</v>
      </c>
      <c r="AB16" s="54" t="s">
        <v>482</v>
      </c>
      <c r="AC16" s="3">
        <v>1551</v>
      </c>
      <c r="AD16" s="15">
        <v>3451</v>
      </c>
      <c r="AE16" s="3">
        <v>5002</v>
      </c>
      <c r="AF16" s="16">
        <v>3.3346666666666667</v>
      </c>
      <c r="AG16" s="50" t="s">
        <v>482</v>
      </c>
      <c r="AH16" s="3">
        <v>758</v>
      </c>
      <c r="AI16" s="3">
        <v>196</v>
      </c>
      <c r="AJ16" s="3">
        <v>515</v>
      </c>
      <c r="AK16" s="3">
        <v>82</v>
      </c>
      <c r="AL16" s="3">
        <v>1551</v>
      </c>
      <c r="AM16" s="16">
        <v>1.034</v>
      </c>
      <c r="AN16" s="55" t="s">
        <v>482</v>
      </c>
      <c r="AO16" s="55" t="s">
        <v>482</v>
      </c>
      <c r="AP16" s="55" t="s">
        <v>482</v>
      </c>
      <c r="AQ16" s="55" t="s">
        <v>482</v>
      </c>
      <c r="AR16" s="49" t="s">
        <v>482</v>
      </c>
      <c r="AS16" s="1">
        <v>4</v>
      </c>
      <c r="AT16" s="1">
        <v>1300</v>
      </c>
      <c r="AU16" s="9" t="s">
        <v>470</v>
      </c>
      <c r="AV16" s="9" t="s">
        <v>475</v>
      </c>
      <c r="AW16" s="11">
        <v>14</v>
      </c>
      <c r="AX16" s="1">
        <v>700</v>
      </c>
      <c r="AY16" s="1">
        <v>4000</v>
      </c>
      <c r="AZ16" s="1">
        <v>100</v>
      </c>
      <c r="BA16" s="24">
        <v>1</v>
      </c>
    </row>
    <row r="17" spans="1:53" ht="15.9" customHeight="1" x14ac:dyDescent="0.3">
      <c r="A17" s="23" t="s">
        <v>40</v>
      </c>
      <c r="B17" s="18" t="s">
        <v>41</v>
      </c>
      <c r="C17" s="18" t="s">
        <v>42</v>
      </c>
      <c r="D17" s="19" t="s">
        <v>43</v>
      </c>
      <c r="E17" s="19" t="s">
        <v>5</v>
      </c>
      <c r="F17" s="1">
        <v>146</v>
      </c>
      <c r="G17" s="1">
        <v>635</v>
      </c>
      <c r="H17" s="1">
        <v>519</v>
      </c>
      <c r="I17" s="1">
        <v>1154</v>
      </c>
      <c r="J17" s="13">
        <v>6696</v>
      </c>
      <c r="K17" s="1">
        <v>7850</v>
      </c>
      <c r="L17" s="14">
        <v>53.767123287671232</v>
      </c>
      <c r="M17" s="49" t="s">
        <v>482</v>
      </c>
      <c r="N17" s="49" t="s">
        <v>482</v>
      </c>
      <c r="O17" s="1">
        <v>69</v>
      </c>
      <c r="P17" s="1">
        <v>8565</v>
      </c>
      <c r="Q17" s="14">
        <v>58.664383561643838</v>
      </c>
      <c r="R17" s="1">
        <v>423</v>
      </c>
      <c r="S17" s="1">
        <v>1400</v>
      </c>
      <c r="T17" s="49" t="s">
        <v>482</v>
      </c>
      <c r="U17" s="1">
        <v>5</v>
      </c>
      <c r="V17" s="3">
        <v>2000</v>
      </c>
      <c r="W17" s="3">
        <v>5756</v>
      </c>
      <c r="X17" s="50" t="s">
        <v>482</v>
      </c>
      <c r="Y17" s="50" t="s">
        <v>482</v>
      </c>
      <c r="Z17" s="3">
        <v>7756</v>
      </c>
      <c r="AA17" s="54" t="s">
        <v>482</v>
      </c>
      <c r="AB17" s="54" t="s">
        <v>482</v>
      </c>
      <c r="AC17" s="3">
        <v>5908</v>
      </c>
      <c r="AD17" s="15">
        <v>1880</v>
      </c>
      <c r="AE17" s="3">
        <v>7788</v>
      </c>
      <c r="AF17" s="16">
        <v>53.342465753424655</v>
      </c>
      <c r="AG17" s="50" t="s">
        <v>482</v>
      </c>
      <c r="AH17" s="3">
        <v>2769</v>
      </c>
      <c r="AI17" s="3">
        <v>124</v>
      </c>
      <c r="AJ17" s="3">
        <v>3015</v>
      </c>
      <c r="AK17" s="50" t="s">
        <v>482</v>
      </c>
      <c r="AL17" s="3">
        <v>5908</v>
      </c>
      <c r="AM17" s="16">
        <v>40.465753424657535</v>
      </c>
      <c r="AN17" s="55" t="s">
        <v>482</v>
      </c>
      <c r="AO17" s="55" t="s">
        <v>482</v>
      </c>
      <c r="AP17" s="55" t="s">
        <v>482</v>
      </c>
      <c r="AQ17" s="55" t="s">
        <v>482</v>
      </c>
      <c r="AR17" s="49" t="s">
        <v>482</v>
      </c>
      <c r="AS17" s="1">
        <v>13</v>
      </c>
      <c r="AT17" s="1">
        <v>850</v>
      </c>
      <c r="AU17" s="9" t="s">
        <v>470</v>
      </c>
      <c r="AV17" s="9" t="s">
        <v>473</v>
      </c>
      <c r="AW17" s="11">
        <v>14</v>
      </c>
      <c r="AX17" s="1">
        <v>718</v>
      </c>
      <c r="AY17" s="1">
        <v>3311</v>
      </c>
      <c r="AZ17" s="1">
        <v>50</v>
      </c>
      <c r="BA17" s="24">
        <v>7</v>
      </c>
    </row>
    <row r="18" spans="1:53" ht="15.9" customHeight="1" x14ac:dyDescent="0.3">
      <c r="A18" s="23" t="s">
        <v>465</v>
      </c>
      <c r="B18" s="18" t="s">
        <v>44</v>
      </c>
      <c r="C18" s="18" t="s">
        <v>45</v>
      </c>
      <c r="D18" s="19" t="s">
        <v>46</v>
      </c>
      <c r="E18" s="19" t="s">
        <v>47</v>
      </c>
      <c r="F18" s="1">
        <v>492</v>
      </c>
      <c r="G18" s="1">
        <v>1957</v>
      </c>
      <c r="H18" s="49" t="s">
        <v>482</v>
      </c>
      <c r="I18" s="1">
        <v>1957</v>
      </c>
      <c r="J18" s="13">
        <v>1247</v>
      </c>
      <c r="K18" s="1">
        <v>3204</v>
      </c>
      <c r="L18" s="14">
        <v>6.5121951219512191</v>
      </c>
      <c r="M18" s="49" t="s">
        <v>482</v>
      </c>
      <c r="N18" s="49" t="s">
        <v>482</v>
      </c>
      <c r="O18" s="1">
        <v>223</v>
      </c>
      <c r="P18" s="1">
        <v>4466</v>
      </c>
      <c r="Q18" s="14">
        <v>9.0772357723577244</v>
      </c>
      <c r="R18" s="1">
        <v>539</v>
      </c>
      <c r="S18" s="1">
        <v>250</v>
      </c>
      <c r="T18" s="49" t="s">
        <v>482</v>
      </c>
      <c r="U18" s="1">
        <v>11</v>
      </c>
      <c r="V18" s="50" t="s">
        <v>482</v>
      </c>
      <c r="W18" s="3">
        <v>5756</v>
      </c>
      <c r="X18" s="50" t="s">
        <v>482</v>
      </c>
      <c r="Y18" s="3">
        <v>1317</v>
      </c>
      <c r="Z18" s="3">
        <v>7073</v>
      </c>
      <c r="AA18" s="54" t="s">
        <v>482</v>
      </c>
      <c r="AB18" s="54" t="s">
        <v>482</v>
      </c>
      <c r="AC18" s="3">
        <v>5955</v>
      </c>
      <c r="AD18" s="15">
        <v>2597</v>
      </c>
      <c r="AE18" s="3">
        <v>8552</v>
      </c>
      <c r="AF18" s="16">
        <v>17.382113821138212</v>
      </c>
      <c r="AG18" s="3">
        <v>1500</v>
      </c>
      <c r="AH18" s="3">
        <v>4962</v>
      </c>
      <c r="AI18" s="3">
        <v>162</v>
      </c>
      <c r="AJ18" s="3">
        <v>831</v>
      </c>
      <c r="AK18" s="50" t="s">
        <v>482</v>
      </c>
      <c r="AL18" s="3">
        <v>5955</v>
      </c>
      <c r="AM18" s="16">
        <v>12.103658536585366</v>
      </c>
      <c r="AN18" s="55" t="s">
        <v>482</v>
      </c>
      <c r="AO18" s="55" t="s">
        <v>482</v>
      </c>
      <c r="AP18" s="55" t="s">
        <v>482</v>
      </c>
      <c r="AQ18" s="55" t="s">
        <v>482</v>
      </c>
      <c r="AR18" s="49" t="s">
        <v>482</v>
      </c>
      <c r="AS18" s="1">
        <v>15</v>
      </c>
      <c r="AT18" s="1">
        <v>580</v>
      </c>
      <c r="AU18" s="9" t="s">
        <v>470</v>
      </c>
      <c r="AV18" s="9" t="s">
        <v>476</v>
      </c>
      <c r="AW18" s="11">
        <v>20</v>
      </c>
      <c r="AX18" s="1">
        <v>1040</v>
      </c>
      <c r="AY18" s="1">
        <v>2198</v>
      </c>
      <c r="AZ18" s="1">
        <v>100</v>
      </c>
      <c r="BA18" s="53" t="s">
        <v>482</v>
      </c>
    </row>
    <row r="19" spans="1:53" ht="15.9" customHeight="1" x14ac:dyDescent="0.3">
      <c r="A19" s="23" t="s">
        <v>48</v>
      </c>
      <c r="B19" s="18" t="s">
        <v>49</v>
      </c>
      <c r="C19" s="18" t="s">
        <v>50</v>
      </c>
      <c r="D19" s="19" t="s">
        <v>51</v>
      </c>
      <c r="E19" s="19" t="s">
        <v>52</v>
      </c>
      <c r="F19" s="1">
        <v>2537</v>
      </c>
      <c r="G19" s="1">
        <v>20599</v>
      </c>
      <c r="H19" s="49" t="s">
        <v>482</v>
      </c>
      <c r="I19" s="1">
        <v>20599</v>
      </c>
      <c r="J19" s="13">
        <v>3761</v>
      </c>
      <c r="K19" s="1">
        <v>24360</v>
      </c>
      <c r="L19" s="14">
        <v>9.6018919984233353</v>
      </c>
      <c r="M19" s="49" t="s">
        <v>482</v>
      </c>
      <c r="N19" s="1">
        <v>602</v>
      </c>
      <c r="O19" s="1">
        <v>1362</v>
      </c>
      <c r="P19" s="1">
        <v>19781</v>
      </c>
      <c r="Q19" s="14">
        <v>7.7970043358297199</v>
      </c>
      <c r="R19" s="1">
        <v>1341</v>
      </c>
      <c r="S19" s="1">
        <v>687</v>
      </c>
      <c r="T19" s="1">
        <v>12</v>
      </c>
      <c r="U19" s="1">
        <v>52</v>
      </c>
      <c r="V19" s="3">
        <v>83110</v>
      </c>
      <c r="W19" s="3">
        <v>6890</v>
      </c>
      <c r="X19" s="50" t="s">
        <v>482</v>
      </c>
      <c r="Y19" s="50" t="s">
        <v>482</v>
      </c>
      <c r="Z19" s="3">
        <v>90000</v>
      </c>
      <c r="AA19" s="3">
        <v>52058</v>
      </c>
      <c r="AB19" s="3">
        <v>17602</v>
      </c>
      <c r="AC19" s="3">
        <v>11750</v>
      </c>
      <c r="AD19" s="3">
        <v>8590</v>
      </c>
      <c r="AE19" s="3">
        <v>90000</v>
      </c>
      <c r="AF19" s="16">
        <v>35.474970437524632</v>
      </c>
      <c r="AG19" s="50" t="s">
        <v>482</v>
      </c>
      <c r="AH19" s="3">
        <v>9000</v>
      </c>
      <c r="AI19" s="3">
        <v>2750</v>
      </c>
      <c r="AJ19" s="50" t="s">
        <v>482</v>
      </c>
      <c r="AK19" s="50" t="s">
        <v>482</v>
      </c>
      <c r="AL19" s="3">
        <v>11750</v>
      </c>
      <c r="AM19" s="16">
        <v>4.6314544737879384</v>
      </c>
      <c r="AN19" s="55" t="s">
        <v>482</v>
      </c>
      <c r="AO19" s="2">
        <v>1</v>
      </c>
      <c r="AP19" s="2">
        <v>1.1299999999999999</v>
      </c>
      <c r="AQ19" s="2">
        <v>2.13</v>
      </c>
      <c r="AR19" s="1">
        <v>1191.0798122065728</v>
      </c>
      <c r="AS19" s="1">
        <v>4</v>
      </c>
      <c r="AT19" s="1">
        <v>120</v>
      </c>
      <c r="AU19" s="9" t="s">
        <v>470</v>
      </c>
      <c r="AV19" s="9" t="s">
        <v>475</v>
      </c>
      <c r="AW19" s="11">
        <v>35</v>
      </c>
      <c r="AX19" s="1">
        <v>1820</v>
      </c>
      <c r="AY19" s="1">
        <v>18046</v>
      </c>
      <c r="AZ19" s="49" t="s">
        <v>482</v>
      </c>
      <c r="BA19" s="24">
        <v>64</v>
      </c>
    </row>
    <row r="20" spans="1:53" ht="15.9" customHeight="1" x14ac:dyDescent="0.3">
      <c r="A20" s="23" t="s">
        <v>53</v>
      </c>
      <c r="B20" s="18" t="s">
        <v>54</v>
      </c>
      <c r="C20" s="18" t="s">
        <v>55</v>
      </c>
      <c r="D20" s="19" t="s">
        <v>56</v>
      </c>
      <c r="E20" s="19" t="s">
        <v>57</v>
      </c>
      <c r="F20" s="1">
        <v>2109</v>
      </c>
      <c r="G20" s="1">
        <v>6827</v>
      </c>
      <c r="H20" s="1">
        <v>4786</v>
      </c>
      <c r="I20" s="1">
        <v>11613</v>
      </c>
      <c r="J20" s="13">
        <v>1771</v>
      </c>
      <c r="K20" s="1">
        <v>13384</v>
      </c>
      <c r="L20" s="14">
        <v>6.346135609293504</v>
      </c>
      <c r="M20" s="49" t="s">
        <v>482</v>
      </c>
      <c r="N20" s="1">
        <v>209</v>
      </c>
      <c r="O20" s="1">
        <v>640</v>
      </c>
      <c r="P20" s="1">
        <v>10904</v>
      </c>
      <c r="Q20" s="14">
        <v>5.1702228544333808</v>
      </c>
      <c r="R20" s="1">
        <v>426</v>
      </c>
      <c r="S20" s="1">
        <v>280</v>
      </c>
      <c r="T20" s="49" t="s">
        <v>482</v>
      </c>
      <c r="U20" s="1">
        <v>44</v>
      </c>
      <c r="V20" s="3">
        <v>34135</v>
      </c>
      <c r="W20" s="3">
        <v>6890</v>
      </c>
      <c r="X20" s="50" t="s">
        <v>482</v>
      </c>
      <c r="Y20" s="50" t="s">
        <v>482</v>
      </c>
      <c r="Z20" s="3">
        <v>41025</v>
      </c>
      <c r="AA20" s="15">
        <v>23096</v>
      </c>
      <c r="AB20" s="15">
        <v>3352</v>
      </c>
      <c r="AC20" s="3">
        <v>9150</v>
      </c>
      <c r="AD20" s="15">
        <v>5427</v>
      </c>
      <c r="AE20" s="3">
        <v>41025</v>
      </c>
      <c r="AF20" s="16">
        <v>19.452347083926032</v>
      </c>
      <c r="AG20" s="50" t="s">
        <v>482</v>
      </c>
      <c r="AH20" s="3">
        <v>4958</v>
      </c>
      <c r="AI20" s="3">
        <v>2095</v>
      </c>
      <c r="AJ20" s="3">
        <v>649</v>
      </c>
      <c r="AK20" s="3">
        <v>1448</v>
      </c>
      <c r="AL20" s="3">
        <v>9150</v>
      </c>
      <c r="AM20" s="16">
        <v>4.3385490753911808</v>
      </c>
      <c r="AN20" s="55" t="s">
        <v>482</v>
      </c>
      <c r="AO20" s="2">
        <v>1</v>
      </c>
      <c r="AP20" s="55" t="s">
        <v>482</v>
      </c>
      <c r="AQ20" s="2">
        <v>1</v>
      </c>
      <c r="AR20" s="1">
        <v>2109</v>
      </c>
      <c r="AS20" s="1">
        <v>17</v>
      </c>
      <c r="AT20" s="1">
        <v>448</v>
      </c>
      <c r="AU20" s="9" t="s">
        <v>470</v>
      </c>
      <c r="AV20" s="9" t="s">
        <v>473</v>
      </c>
      <c r="AW20" s="11">
        <v>35</v>
      </c>
      <c r="AX20" s="1">
        <v>1820</v>
      </c>
      <c r="AY20" s="1">
        <v>7950</v>
      </c>
      <c r="AZ20" s="1">
        <v>310</v>
      </c>
      <c r="BA20" s="24">
        <v>47</v>
      </c>
    </row>
    <row r="21" spans="1:53" ht="15.9" customHeight="1" x14ac:dyDescent="0.3">
      <c r="A21" s="23" t="s">
        <v>58</v>
      </c>
      <c r="B21" s="18" t="s">
        <v>59</v>
      </c>
      <c r="C21" s="18" t="s">
        <v>60</v>
      </c>
      <c r="D21" s="19" t="s">
        <v>61</v>
      </c>
      <c r="E21" s="19" t="s">
        <v>62</v>
      </c>
      <c r="F21" s="1">
        <v>141</v>
      </c>
      <c r="G21" s="1">
        <v>114</v>
      </c>
      <c r="H21" s="1">
        <v>96</v>
      </c>
      <c r="I21" s="1">
        <v>210</v>
      </c>
      <c r="J21" s="13">
        <v>110</v>
      </c>
      <c r="K21" s="1">
        <v>320</v>
      </c>
      <c r="L21" s="14">
        <v>2.2695035460992909</v>
      </c>
      <c r="M21" s="49" t="s">
        <v>482</v>
      </c>
      <c r="N21" s="1">
        <v>1</v>
      </c>
      <c r="O21" s="1">
        <v>265</v>
      </c>
      <c r="P21" s="1">
        <v>6560</v>
      </c>
      <c r="Q21" s="14">
        <v>46.524822695035461</v>
      </c>
      <c r="R21" s="1">
        <v>231</v>
      </c>
      <c r="S21" s="1">
        <v>80</v>
      </c>
      <c r="T21" s="1">
        <v>1</v>
      </c>
      <c r="U21" s="1">
        <v>16</v>
      </c>
      <c r="V21" s="3">
        <v>4000</v>
      </c>
      <c r="W21" s="3">
        <v>6512</v>
      </c>
      <c r="X21" s="3">
        <v>3123</v>
      </c>
      <c r="Y21" s="50" t="s">
        <v>482</v>
      </c>
      <c r="Z21" s="3">
        <v>13635</v>
      </c>
      <c r="AA21" s="15">
        <v>6965</v>
      </c>
      <c r="AB21" s="15">
        <v>936</v>
      </c>
      <c r="AC21" s="3">
        <v>3412</v>
      </c>
      <c r="AD21" s="15">
        <v>2321</v>
      </c>
      <c r="AE21" s="3">
        <v>13634</v>
      </c>
      <c r="AF21" s="16">
        <v>96.695035460992912</v>
      </c>
      <c r="AG21" s="50" t="s">
        <v>482</v>
      </c>
      <c r="AH21" s="3">
        <v>791</v>
      </c>
      <c r="AI21" s="3">
        <v>2221</v>
      </c>
      <c r="AJ21" s="3">
        <v>400</v>
      </c>
      <c r="AK21" s="50" t="s">
        <v>482</v>
      </c>
      <c r="AL21" s="3">
        <v>3412</v>
      </c>
      <c r="AM21" s="16">
        <v>24.198581560283689</v>
      </c>
      <c r="AN21" s="55" t="s">
        <v>482</v>
      </c>
      <c r="AO21" s="2">
        <v>0.39</v>
      </c>
      <c r="AP21" s="55" t="s">
        <v>482</v>
      </c>
      <c r="AQ21" s="2">
        <v>0.39</v>
      </c>
      <c r="AR21" s="1">
        <v>361.53846153846155</v>
      </c>
      <c r="AS21" s="49" t="s">
        <v>482</v>
      </c>
      <c r="AT21" s="49" t="s">
        <v>482</v>
      </c>
      <c r="AU21" s="9" t="s">
        <v>470</v>
      </c>
      <c r="AV21" s="9" t="s">
        <v>473</v>
      </c>
      <c r="AW21" s="11">
        <v>17</v>
      </c>
      <c r="AX21" s="1">
        <v>679</v>
      </c>
      <c r="AY21" s="1">
        <v>3696</v>
      </c>
      <c r="AZ21" s="1">
        <v>4</v>
      </c>
      <c r="BA21" s="24">
        <v>30</v>
      </c>
    </row>
    <row r="22" spans="1:53" ht="15.9" customHeight="1" x14ac:dyDescent="0.3">
      <c r="A22" s="23" t="s">
        <v>63</v>
      </c>
      <c r="B22" s="18" t="s">
        <v>432</v>
      </c>
      <c r="C22" s="18" t="s">
        <v>64</v>
      </c>
      <c r="D22" s="19" t="s">
        <v>38</v>
      </c>
      <c r="E22" s="19" t="s">
        <v>65</v>
      </c>
      <c r="F22" s="1">
        <v>849</v>
      </c>
      <c r="G22" s="1">
        <v>5754</v>
      </c>
      <c r="H22" s="49" t="s">
        <v>482</v>
      </c>
      <c r="I22" s="1">
        <v>5754</v>
      </c>
      <c r="J22" s="13">
        <v>2918</v>
      </c>
      <c r="K22" s="1">
        <v>8672</v>
      </c>
      <c r="L22" s="14">
        <v>10.214369846878681</v>
      </c>
      <c r="M22" s="1">
        <v>2</v>
      </c>
      <c r="N22" s="1">
        <v>68</v>
      </c>
      <c r="O22" s="1">
        <v>115</v>
      </c>
      <c r="P22" s="1">
        <v>12305</v>
      </c>
      <c r="Q22" s="14">
        <v>14.493521790341578</v>
      </c>
      <c r="R22" s="1">
        <v>55</v>
      </c>
      <c r="S22" s="1">
        <v>332</v>
      </c>
      <c r="T22" s="49" t="s">
        <v>482</v>
      </c>
      <c r="U22" s="1">
        <v>4</v>
      </c>
      <c r="V22" s="3">
        <v>5399</v>
      </c>
      <c r="W22" s="3">
        <v>6890</v>
      </c>
      <c r="X22" s="50" t="s">
        <v>482</v>
      </c>
      <c r="Y22" s="50" t="s">
        <v>482</v>
      </c>
      <c r="Z22" s="3">
        <v>12289</v>
      </c>
      <c r="AA22" s="15">
        <v>5014</v>
      </c>
      <c r="AB22" s="15">
        <v>476</v>
      </c>
      <c r="AC22" s="3">
        <v>1378</v>
      </c>
      <c r="AD22" s="15">
        <v>5421</v>
      </c>
      <c r="AE22" s="3">
        <v>12289</v>
      </c>
      <c r="AF22" s="16">
        <v>14.474676089517079</v>
      </c>
      <c r="AG22" s="50" t="s">
        <v>482</v>
      </c>
      <c r="AH22" s="3">
        <v>1378</v>
      </c>
      <c r="AI22" s="50" t="s">
        <v>482</v>
      </c>
      <c r="AJ22" s="50" t="s">
        <v>482</v>
      </c>
      <c r="AK22" s="50" t="s">
        <v>482</v>
      </c>
      <c r="AL22" s="3">
        <v>1378</v>
      </c>
      <c r="AM22" s="16">
        <v>1.6230859835100118</v>
      </c>
      <c r="AN22" s="55" t="s">
        <v>482</v>
      </c>
      <c r="AO22" s="2">
        <v>0.2</v>
      </c>
      <c r="AP22" s="2">
        <v>0.1</v>
      </c>
      <c r="AQ22" s="2">
        <v>0.3</v>
      </c>
      <c r="AR22" s="1">
        <v>2830</v>
      </c>
      <c r="AS22" s="1">
        <v>38</v>
      </c>
      <c r="AT22" s="1">
        <v>165</v>
      </c>
      <c r="AU22" s="9" t="s">
        <v>470</v>
      </c>
      <c r="AV22" s="9" t="s">
        <v>473</v>
      </c>
      <c r="AW22" s="11">
        <v>14</v>
      </c>
      <c r="AX22" s="1">
        <v>672</v>
      </c>
      <c r="AY22" s="1">
        <v>4471</v>
      </c>
      <c r="AZ22" s="1">
        <v>400</v>
      </c>
      <c r="BA22" s="24">
        <v>22</v>
      </c>
    </row>
    <row r="23" spans="1:53" ht="15.9" customHeight="1" x14ac:dyDescent="0.3">
      <c r="A23" s="23" t="s">
        <v>66</v>
      </c>
      <c r="B23" s="18" t="s">
        <v>67</v>
      </c>
      <c r="C23" s="18" t="s">
        <v>68</v>
      </c>
      <c r="D23" s="19" t="s">
        <v>69</v>
      </c>
      <c r="E23" s="19" t="s">
        <v>70</v>
      </c>
      <c r="F23" s="1">
        <v>2226</v>
      </c>
      <c r="G23" s="1">
        <v>3326</v>
      </c>
      <c r="H23" s="49" t="s">
        <v>482</v>
      </c>
      <c r="I23" s="1">
        <v>3326</v>
      </c>
      <c r="J23" s="13">
        <v>1462</v>
      </c>
      <c r="K23" s="1">
        <v>4788</v>
      </c>
      <c r="L23" s="14">
        <v>2.1509433962264151</v>
      </c>
      <c r="M23" s="49" t="s">
        <v>482</v>
      </c>
      <c r="N23" s="1">
        <v>8</v>
      </c>
      <c r="O23" s="49" t="s">
        <v>482</v>
      </c>
      <c r="P23" s="1">
        <v>12000</v>
      </c>
      <c r="Q23" s="14">
        <v>5.3908355795148246</v>
      </c>
      <c r="R23" s="1">
        <v>387</v>
      </c>
      <c r="S23" s="1">
        <v>700</v>
      </c>
      <c r="T23" s="49" t="s">
        <v>482</v>
      </c>
      <c r="U23" s="1">
        <v>105</v>
      </c>
      <c r="V23" s="3">
        <v>23961</v>
      </c>
      <c r="W23" s="3">
        <v>7862</v>
      </c>
      <c r="X23" s="50" t="s">
        <v>482</v>
      </c>
      <c r="Y23" s="3">
        <v>450</v>
      </c>
      <c r="Z23" s="3">
        <v>32273</v>
      </c>
      <c r="AA23" s="15">
        <v>7839</v>
      </c>
      <c r="AB23" s="15">
        <v>1373</v>
      </c>
      <c r="AC23" s="3">
        <v>16056</v>
      </c>
      <c r="AD23" s="15">
        <v>6555</v>
      </c>
      <c r="AE23" s="3">
        <v>31823</v>
      </c>
      <c r="AF23" s="16">
        <v>14.296046720575022</v>
      </c>
      <c r="AG23" s="3">
        <v>3925</v>
      </c>
      <c r="AH23" s="3">
        <v>4574</v>
      </c>
      <c r="AI23" s="3">
        <v>4262</v>
      </c>
      <c r="AJ23" s="3">
        <v>3295</v>
      </c>
      <c r="AK23" s="3">
        <v>3925</v>
      </c>
      <c r="AL23" s="3">
        <v>16056</v>
      </c>
      <c r="AM23" s="16">
        <v>7.2129380053908356</v>
      </c>
      <c r="AN23" s="55" t="s">
        <v>482</v>
      </c>
      <c r="AO23" s="2">
        <v>0.5</v>
      </c>
      <c r="AP23" s="55" t="s">
        <v>482</v>
      </c>
      <c r="AQ23" s="2">
        <v>0.5</v>
      </c>
      <c r="AR23" s="1">
        <v>4452</v>
      </c>
      <c r="AS23" s="1">
        <v>22</v>
      </c>
      <c r="AT23" s="1">
        <v>1350</v>
      </c>
      <c r="AU23" s="9" t="s">
        <v>470</v>
      </c>
      <c r="AV23" s="9" t="s">
        <v>475</v>
      </c>
      <c r="AW23" s="11">
        <v>26</v>
      </c>
      <c r="AX23" s="1">
        <v>1352</v>
      </c>
      <c r="AY23" s="1">
        <v>4645</v>
      </c>
      <c r="AZ23" s="49" t="s">
        <v>482</v>
      </c>
      <c r="BA23" s="24">
        <v>10</v>
      </c>
    </row>
    <row r="24" spans="1:53" ht="15.9" customHeight="1" x14ac:dyDescent="0.3">
      <c r="A24" s="23" t="s">
        <v>71</v>
      </c>
      <c r="B24" s="18" t="s">
        <v>72</v>
      </c>
      <c r="C24" s="18" t="s">
        <v>73</v>
      </c>
      <c r="D24" s="19" t="s">
        <v>74</v>
      </c>
      <c r="E24" s="19" t="s">
        <v>75</v>
      </c>
      <c r="F24" s="1">
        <v>160</v>
      </c>
      <c r="G24" s="1">
        <v>2905</v>
      </c>
      <c r="H24" s="49" t="s">
        <v>482</v>
      </c>
      <c r="I24" s="1">
        <v>2905</v>
      </c>
      <c r="J24" s="13">
        <v>4665</v>
      </c>
      <c r="K24" s="1">
        <v>7570</v>
      </c>
      <c r="L24" s="14">
        <v>47.3125</v>
      </c>
      <c r="M24" s="49" t="s">
        <v>482</v>
      </c>
      <c r="N24" s="1">
        <v>164</v>
      </c>
      <c r="O24" s="1">
        <v>323</v>
      </c>
      <c r="P24" s="1">
        <v>12000</v>
      </c>
      <c r="Q24" s="14">
        <v>75</v>
      </c>
      <c r="R24" s="1">
        <v>46</v>
      </c>
      <c r="S24" s="1">
        <v>967</v>
      </c>
      <c r="T24" s="49" t="s">
        <v>482</v>
      </c>
      <c r="U24" s="1">
        <v>29</v>
      </c>
      <c r="V24" s="3">
        <v>1000</v>
      </c>
      <c r="W24" s="3">
        <v>5756</v>
      </c>
      <c r="X24" s="3">
        <v>1833</v>
      </c>
      <c r="Y24" s="3">
        <v>1000</v>
      </c>
      <c r="Z24" s="3">
        <v>9589</v>
      </c>
      <c r="AA24" s="54" t="s">
        <v>482</v>
      </c>
      <c r="AB24" s="54" t="s">
        <v>482</v>
      </c>
      <c r="AC24" s="3">
        <v>5493</v>
      </c>
      <c r="AD24" s="15">
        <v>4135</v>
      </c>
      <c r="AE24" s="3">
        <v>9628</v>
      </c>
      <c r="AF24" s="16">
        <v>60.174999999999997</v>
      </c>
      <c r="AG24" s="50" t="s">
        <v>482</v>
      </c>
      <c r="AH24" s="3">
        <v>2211</v>
      </c>
      <c r="AI24" s="3">
        <v>1537</v>
      </c>
      <c r="AJ24" s="3">
        <v>1745</v>
      </c>
      <c r="AK24" s="50" t="s">
        <v>482</v>
      </c>
      <c r="AL24" s="3">
        <v>5493</v>
      </c>
      <c r="AM24" s="16">
        <v>34.331249999999997</v>
      </c>
      <c r="AN24" s="55" t="s">
        <v>482</v>
      </c>
      <c r="AO24" s="55" t="s">
        <v>482</v>
      </c>
      <c r="AP24" s="55" t="s">
        <v>482</v>
      </c>
      <c r="AQ24" s="55" t="s">
        <v>482</v>
      </c>
      <c r="AR24" s="49" t="s">
        <v>482</v>
      </c>
      <c r="AS24" s="1">
        <v>14</v>
      </c>
      <c r="AT24" s="1">
        <v>1500</v>
      </c>
      <c r="AU24" s="9" t="s">
        <v>470</v>
      </c>
      <c r="AV24" s="9" t="s">
        <v>473</v>
      </c>
      <c r="AW24" s="11">
        <v>15</v>
      </c>
      <c r="AX24" s="1">
        <v>762</v>
      </c>
      <c r="AY24" s="1">
        <v>3000</v>
      </c>
      <c r="AZ24" s="1">
        <v>300</v>
      </c>
      <c r="BA24" s="24">
        <v>32</v>
      </c>
    </row>
    <row r="25" spans="1:53" ht="15.9" customHeight="1" x14ac:dyDescent="0.3">
      <c r="A25" s="23" t="s">
        <v>349</v>
      </c>
      <c r="B25" s="18" t="s">
        <v>350</v>
      </c>
      <c r="C25" s="18" t="s">
        <v>351</v>
      </c>
      <c r="D25" s="19" t="s">
        <v>352</v>
      </c>
      <c r="E25" s="19" t="s">
        <v>353</v>
      </c>
      <c r="F25" s="1">
        <v>139</v>
      </c>
      <c r="G25" s="1">
        <v>139</v>
      </c>
      <c r="H25" s="1">
        <v>120</v>
      </c>
      <c r="I25" s="1">
        <v>259</v>
      </c>
      <c r="J25" s="13">
        <v>68</v>
      </c>
      <c r="K25" s="1">
        <v>327</v>
      </c>
      <c r="L25" s="14">
        <v>2.3525179856115108</v>
      </c>
      <c r="M25" s="49" t="s">
        <v>482</v>
      </c>
      <c r="N25" s="49" t="s">
        <v>482</v>
      </c>
      <c r="O25" s="49" t="s">
        <v>482</v>
      </c>
      <c r="P25" s="1">
        <v>6592</v>
      </c>
      <c r="Q25" s="14">
        <v>47.424460431654673</v>
      </c>
      <c r="R25" s="1">
        <v>217</v>
      </c>
      <c r="S25" s="1">
        <v>436</v>
      </c>
      <c r="T25" s="49" t="s">
        <v>482</v>
      </c>
      <c r="U25" s="1">
        <v>28</v>
      </c>
      <c r="V25" s="50" t="s">
        <v>482</v>
      </c>
      <c r="W25" s="3">
        <v>5588</v>
      </c>
      <c r="X25" s="3">
        <v>4557</v>
      </c>
      <c r="Y25" s="50" t="s">
        <v>482</v>
      </c>
      <c r="Z25" s="3">
        <v>10145</v>
      </c>
      <c r="AA25" s="15">
        <v>3441</v>
      </c>
      <c r="AB25" s="54" t="s">
        <v>482</v>
      </c>
      <c r="AC25" s="3">
        <v>1687</v>
      </c>
      <c r="AD25" s="15">
        <v>3018</v>
      </c>
      <c r="AE25" s="3">
        <v>8146</v>
      </c>
      <c r="AF25" s="16">
        <v>58.60431654676259</v>
      </c>
      <c r="AG25" s="50" t="s">
        <v>482</v>
      </c>
      <c r="AH25" s="3">
        <v>695</v>
      </c>
      <c r="AI25" s="3">
        <v>536</v>
      </c>
      <c r="AJ25" s="3">
        <v>456</v>
      </c>
      <c r="AK25" s="50" t="s">
        <v>482</v>
      </c>
      <c r="AL25" s="3">
        <v>1687</v>
      </c>
      <c r="AM25" s="16">
        <v>12.136690647482014</v>
      </c>
      <c r="AN25" s="55" t="s">
        <v>482</v>
      </c>
      <c r="AO25" s="2">
        <v>0.25</v>
      </c>
      <c r="AP25" s="55" t="s">
        <v>482</v>
      </c>
      <c r="AQ25" s="2">
        <v>0.25</v>
      </c>
      <c r="AR25" s="1">
        <v>556</v>
      </c>
      <c r="AS25" s="1">
        <v>1</v>
      </c>
      <c r="AT25" s="1">
        <v>80</v>
      </c>
      <c r="AU25" s="9" t="s">
        <v>470</v>
      </c>
      <c r="AV25" s="9" t="s">
        <v>473</v>
      </c>
      <c r="AW25" s="11">
        <v>10</v>
      </c>
      <c r="AX25" s="1">
        <v>480</v>
      </c>
      <c r="AY25" s="1">
        <v>500</v>
      </c>
      <c r="AZ25" s="1">
        <v>12</v>
      </c>
      <c r="BA25" s="24">
        <v>16</v>
      </c>
    </row>
    <row r="26" spans="1:53" ht="15.9" customHeight="1" x14ac:dyDescent="0.3">
      <c r="A26" s="23" t="s">
        <v>76</v>
      </c>
      <c r="B26" s="18" t="s">
        <v>433</v>
      </c>
      <c r="C26" s="18" t="s">
        <v>77</v>
      </c>
      <c r="D26" s="19" t="s">
        <v>78</v>
      </c>
      <c r="E26" s="19" t="s">
        <v>79</v>
      </c>
      <c r="F26" s="1">
        <v>284</v>
      </c>
      <c r="G26" s="1">
        <v>125</v>
      </c>
      <c r="H26" s="1">
        <v>501</v>
      </c>
      <c r="I26" s="1">
        <v>626</v>
      </c>
      <c r="J26" s="13">
        <v>98</v>
      </c>
      <c r="K26" s="1">
        <v>724</v>
      </c>
      <c r="L26" s="14">
        <v>2.5492957746478875</v>
      </c>
      <c r="M26" s="49" t="s">
        <v>482</v>
      </c>
      <c r="N26" s="49" t="s">
        <v>482</v>
      </c>
      <c r="O26" s="1">
        <v>293</v>
      </c>
      <c r="P26" s="1">
        <v>5636</v>
      </c>
      <c r="Q26" s="14">
        <v>19.845070422535212</v>
      </c>
      <c r="R26" s="1">
        <v>8</v>
      </c>
      <c r="S26" s="1">
        <v>41</v>
      </c>
      <c r="T26" s="1">
        <v>1</v>
      </c>
      <c r="U26" s="1">
        <v>10</v>
      </c>
      <c r="V26" s="3">
        <v>5000</v>
      </c>
      <c r="W26" s="3">
        <v>6890</v>
      </c>
      <c r="X26" s="3">
        <v>4232</v>
      </c>
      <c r="Y26" s="50" t="s">
        <v>482</v>
      </c>
      <c r="Z26" s="3">
        <v>16122</v>
      </c>
      <c r="AA26" s="15">
        <v>7317</v>
      </c>
      <c r="AB26" s="54" t="s">
        <v>482</v>
      </c>
      <c r="AC26" s="3">
        <v>2644</v>
      </c>
      <c r="AD26" s="15">
        <v>2785</v>
      </c>
      <c r="AE26" s="3">
        <v>12746</v>
      </c>
      <c r="AF26" s="16">
        <v>44.880281690140848</v>
      </c>
      <c r="AG26" s="50" t="s">
        <v>482</v>
      </c>
      <c r="AH26" s="3">
        <v>1690</v>
      </c>
      <c r="AI26" s="3">
        <v>417</v>
      </c>
      <c r="AJ26" s="3">
        <v>525</v>
      </c>
      <c r="AK26" s="3">
        <v>12</v>
      </c>
      <c r="AL26" s="3">
        <v>2644</v>
      </c>
      <c r="AM26" s="16">
        <v>9.3098591549295779</v>
      </c>
      <c r="AN26" s="55" t="s">
        <v>482</v>
      </c>
      <c r="AO26" s="2">
        <v>0.25</v>
      </c>
      <c r="AP26" s="55" t="s">
        <v>482</v>
      </c>
      <c r="AQ26" s="2">
        <v>0.25</v>
      </c>
      <c r="AR26" s="1">
        <v>1136</v>
      </c>
      <c r="AS26" s="49" t="s">
        <v>482</v>
      </c>
      <c r="AT26" s="49" t="s">
        <v>482</v>
      </c>
      <c r="AU26" s="9" t="s">
        <v>470</v>
      </c>
      <c r="AV26" s="9" t="s">
        <v>475</v>
      </c>
      <c r="AW26" s="11">
        <v>10</v>
      </c>
      <c r="AX26" s="1">
        <v>480</v>
      </c>
      <c r="AY26" s="1">
        <v>576</v>
      </c>
      <c r="AZ26" s="1">
        <v>5</v>
      </c>
      <c r="BA26" s="24">
        <v>31</v>
      </c>
    </row>
    <row r="27" spans="1:53" ht="15.9" customHeight="1" x14ac:dyDescent="0.3">
      <c r="A27" s="23" t="s">
        <v>434</v>
      </c>
      <c r="B27" s="18" t="s">
        <v>80</v>
      </c>
      <c r="C27" s="18" t="s">
        <v>81</v>
      </c>
      <c r="D27" s="19" t="s">
        <v>82</v>
      </c>
      <c r="E27" s="19" t="s">
        <v>83</v>
      </c>
      <c r="F27" s="1">
        <v>82435</v>
      </c>
      <c r="G27" s="1">
        <v>432572</v>
      </c>
      <c r="H27" s="49" t="s">
        <v>482</v>
      </c>
      <c r="I27" s="1">
        <v>432572</v>
      </c>
      <c r="J27" s="13">
        <v>85330</v>
      </c>
      <c r="K27" s="1">
        <v>517902</v>
      </c>
      <c r="L27" s="14">
        <v>6.2825498877903803</v>
      </c>
      <c r="M27" s="1">
        <v>2466</v>
      </c>
      <c r="N27" s="1">
        <v>2591</v>
      </c>
      <c r="O27" s="1">
        <v>10391</v>
      </c>
      <c r="P27" s="1">
        <v>242194</v>
      </c>
      <c r="Q27" s="14">
        <v>2.9379996360769089</v>
      </c>
      <c r="R27" s="1">
        <v>7932</v>
      </c>
      <c r="S27" s="1">
        <v>3943</v>
      </c>
      <c r="T27" s="1">
        <v>27</v>
      </c>
      <c r="U27" s="1">
        <v>1242</v>
      </c>
      <c r="V27" s="3">
        <v>2398693</v>
      </c>
      <c r="W27" s="3">
        <v>41339</v>
      </c>
      <c r="X27" s="3">
        <v>31018</v>
      </c>
      <c r="Y27" s="3">
        <v>141291</v>
      </c>
      <c r="Z27" s="3">
        <v>2612341</v>
      </c>
      <c r="AA27" s="3">
        <v>1399446</v>
      </c>
      <c r="AB27" s="3">
        <v>424439</v>
      </c>
      <c r="AC27" s="3">
        <v>289437</v>
      </c>
      <c r="AD27" s="3">
        <v>251598</v>
      </c>
      <c r="AE27" s="3">
        <v>2364920</v>
      </c>
      <c r="AF27" s="16">
        <v>28.688299872626917</v>
      </c>
      <c r="AG27" s="50" t="s">
        <v>482</v>
      </c>
      <c r="AH27" s="3">
        <v>138796</v>
      </c>
      <c r="AI27" s="3">
        <v>116743</v>
      </c>
      <c r="AJ27" s="3">
        <v>30976</v>
      </c>
      <c r="AK27" s="3">
        <v>2922</v>
      </c>
      <c r="AL27" s="3">
        <v>289437</v>
      </c>
      <c r="AM27" s="16">
        <v>3.5110935888882149</v>
      </c>
      <c r="AN27" s="2">
        <v>8.5</v>
      </c>
      <c r="AO27" s="2">
        <v>10.75</v>
      </c>
      <c r="AP27" s="2">
        <v>35.880000000000003</v>
      </c>
      <c r="AQ27" s="2">
        <v>46.63</v>
      </c>
      <c r="AR27" s="1">
        <v>1767.8533133176065</v>
      </c>
      <c r="AS27" s="1">
        <v>100</v>
      </c>
      <c r="AT27" s="1">
        <v>2251</v>
      </c>
      <c r="AU27" s="9" t="s">
        <v>470</v>
      </c>
      <c r="AV27" s="9" t="s">
        <v>475</v>
      </c>
      <c r="AW27" s="11">
        <v>100</v>
      </c>
      <c r="AX27" s="1">
        <v>5148</v>
      </c>
      <c r="AY27" s="1">
        <v>243772</v>
      </c>
      <c r="AZ27" s="1">
        <v>68835</v>
      </c>
      <c r="BA27" s="24">
        <v>653</v>
      </c>
    </row>
    <row r="28" spans="1:53" ht="15.9" customHeight="1" x14ac:dyDescent="0.3">
      <c r="A28" s="23" t="s">
        <v>381</v>
      </c>
      <c r="B28" s="18" t="s">
        <v>382</v>
      </c>
      <c r="C28" s="18" t="s">
        <v>383</v>
      </c>
      <c r="D28" s="19" t="s">
        <v>384</v>
      </c>
      <c r="E28" s="19" t="s">
        <v>385</v>
      </c>
      <c r="F28" s="1">
        <v>79</v>
      </c>
      <c r="G28" s="1">
        <v>502</v>
      </c>
      <c r="H28" s="1">
        <v>747</v>
      </c>
      <c r="I28" s="1">
        <v>1249</v>
      </c>
      <c r="J28" s="13">
        <v>627</v>
      </c>
      <c r="K28" s="1">
        <v>1876</v>
      </c>
      <c r="L28" s="14">
        <v>23.746835443037973</v>
      </c>
      <c r="M28" s="49" t="s">
        <v>482</v>
      </c>
      <c r="N28" s="49" t="s">
        <v>482</v>
      </c>
      <c r="O28" s="1">
        <v>1664</v>
      </c>
      <c r="P28" s="1">
        <v>1664</v>
      </c>
      <c r="Q28" s="14">
        <v>21.063291139240505</v>
      </c>
      <c r="R28" s="49" t="s">
        <v>482</v>
      </c>
      <c r="S28" s="1">
        <v>61</v>
      </c>
      <c r="T28" s="49" t="s">
        <v>482</v>
      </c>
      <c r="U28" s="1">
        <v>10</v>
      </c>
      <c r="V28" s="3">
        <v>7000</v>
      </c>
      <c r="W28" s="3">
        <v>4960</v>
      </c>
      <c r="X28" s="50" t="s">
        <v>482</v>
      </c>
      <c r="Y28" s="50" t="s">
        <v>482</v>
      </c>
      <c r="Z28" s="3">
        <v>11960</v>
      </c>
      <c r="AA28" s="54" t="s">
        <v>482</v>
      </c>
      <c r="AB28" s="54" t="s">
        <v>482</v>
      </c>
      <c r="AC28" s="3">
        <v>4961</v>
      </c>
      <c r="AD28" s="15">
        <v>2020</v>
      </c>
      <c r="AE28" s="3">
        <v>6981</v>
      </c>
      <c r="AF28" s="16">
        <v>88.367088607594937</v>
      </c>
      <c r="AG28" s="50" t="s">
        <v>482</v>
      </c>
      <c r="AH28" s="3">
        <v>3361</v>
      </c>
      <c r="AI28" s="3">
        <v>585</v>
      </c>
      <c r="AJ28" s="3">
        <v>665</v>
      </c>
      <c r="AK28" s="3">
        <v>350</v>
      </c>
      <c r="AL28" s="3">
        <v>4961</v>
      </c>
      <c r="AM28" s="16">
        <v>62.797468354430379</v>
      </c>
      <c r="AN28" s="55" t="s">
        <v>482</v>
      </c>
      <c r="AO28" s="55" t="s">
        <v>482</v>
      </c>
      <c r="AP28" s="55" t="s">
        <v>482</v>
      </c>
      <c r="AQ28" s="55" t="s">
        <v>482</v>
      </c>
      <c r="AR28" s="49" t="s">
        <v>482</v>
      </c>
      <c r="AS28" s="1">
        <v>8</v>
      </c>
      <c r="AT28" s="1">
        <v>596</v>
      </c>
      <c r="AU28" s="9" t="s">
        <v>470</v>
      </c>
      <c r="AV28" s="9" t="s">
        <v>475</v>
      </c>
      <c r="AW28" s="11">
        <v>24</v>
      </c>
      <c r="AX28" s="1">
        <v>480</v>
      </c>
      <c r="AY28" s="1">
        <v>2125</v>
      </c>
      <c r="AZ28" s="1">
        <v>13</v>
      </c>
      <c r="BA28" s="24">
        <v>55</v>
      </c>
    </row>
    <row r="29" spans="1:53" ht="15.9" customHeight="1" x14ac:dyDescent="0.3">
      <c r="A29" s="23" t="s">
        <v>84</v>
      </c>
      <c r="B29" s="18" t="s">
        <v>85</v>
      </c>
      <c r="C29" s="18" t="s">
        <v>86</v>
      </c>
      <c r="D29" s="19" t="s">
        <v>87</v>
      </c>
      <c r="E29" s="19" t="s">
        <v>88</v>
      </c>
      <c r="F29" s="1">
        <v>529</v>
      </c>
      <c r="G29" s="1">
        <v>1200</v>
      </c>
      <c r="H29" s="1">
        <v>700</v>
      </c>
      <c r="I29" s="1">
        <v>1900</v>
      </c>
      <c r="J29" s="13">
        <v>190</v>
      </c>
      <c r="K29" s="1">
        <v>2090</v>
      </c>
      <c r="L29" s="14">
        <v>3.9508506616257089</v>
      </c>
      <c r="M29" s="49" t="s">
        <v>482</v>
      </c>
      <c r="N29" s="1">
        <v>47</v>
      </c>
      <c r="O29" s="1">
        <v>2226</v>
      </c>
      <c r="P29" s="1">
        <v>12583</v>
      </c>
      <c r="Q29" s="14">
        <v>23.786389413988658</v>
      </c>
      <c r="R29" s="49" t="s">
        <v>482</v>
      </c>
      <c r="S29" s="1">
        <v>100</v>
      </c>
      <c r="T29" s="1">
        <v>4</v>
      </c>
      <c r="U29" s="1">
        <v>30</v>
      </c>
      <c r="V29" s="3">
        <v>10792</v>
      </c>
      <c r="W29" s="3">
        <v>5227</v>
      </c>
      <c r="X29" s="3">
        <v>1300</v>
      </c>
      <c r="Y29" s="3">
        <v>3708</v>
      </c>
      <c r="Z29" s="3">
        <v>21027</v>
      </c>
      <c r="AA29" s="15">
        <v>5883</v>
      </c>
      <c r="AB29" s="15">
        <v>528</v>
      </c>
      <c r="AC29" s="3">
        <v>1711</v>
      </c>
      <c r="AD29" s="15">
        <v>12905</v>
      </c>
      <c r="AE29" s="3">
        <v>21027</v>
      </c>
      <c r="AF29" s="16">
        <v>39.748582230623818</v>
      </c>
      <c r="AG29" s="3">
        <v>3708</v>
      </c>
      <c r="AH29" s="3">
        <v>928</v>
      </c>
      <c r="AI29" s="50" t="s">
        <v>482</v>
      </c>
      <c r="AJ29" s="3">
        <v>781</v>
      </c>
      <c r="AK29" s="3">
        <v>2</v>
      </c>
      <c r="AL29" s="3">
        <v>1711</v>
      </c>
      <c r="AM29" s="16">
        <v>3.2344045368620038</v>
      </c>
      <c r="AN29" s="55" t="s">
        <v>482</v>
      </c>
      <c r="AO29" s="2">
        <v>0.25</v>
      </c>
      <c r="AP29" s="55" t="s">
        <v>482</v>
      </c>
      <c r="AQ29" s="2">
        <v>0.25</v>
      </c>
      <c r="AR29" s="1">
        <v>2116</v>
      </c>
      <c r="AS29" s="1">
        <v>3</v>
      </c>
      <c r="AT29" s="1">
        <v>200</v>
      </c>
      <c r="AU29" s="9" t="s">
        <v>471</v>
      </c>
      <c r="AV29" s="9" t="s">
        <v>475</v>
      </c>
      <c r="AW29" s="11">
        <v>10</v>
      </c>
      <c r="AX29" s="1">
        <v>510</v>
      </c>
      <c r="AY29" s="1">
        <v>370</v>
      </c>
      <c r="AZ29" s="1">
        <v>75</v>
      </c>
      <c r="BA29" s="24">
        <v>6</v>
      </c>
    </row>
    <row r="30" spans="1:53" ht="15.9" customHeight="1" x14ac:dyDescent="0.3">
      <c r="A30" s="23" t="s">
        <v>89</v>
      </c>
      <c r="B30" s="18" t="s">
        <v>90</v>
      </c>
      <c r="C30" s="18" t="s">
        <v>91</v>
      </c>
      <c r="D30" s="19" t="s">
        <v>92</v>
      </c>
      <c r="E30" s="19" t="s">
        <v>93</v>
      </c>
      <c r="F30" s="1">
        <v>491</v>
      </c>
      <c r="G30" s="1">
        <v>4429</v>
      </c>
      <c r="H30" s="1">
        <v>4261</v>
      </c>
      <c r="I30" s="1">
        <v>8690</v>
      </c>
      <c r="J30" s="13">
        <v>8274</v>
      </c>
      <c r="K30" s="1">
        <v>16964</v>
      </c>
      <c r="L30" s="14">
        <v>34.549898167006113</v>
      </c>
      <c r="M30" s="49" t="s">
        <v>482</v>
      </c>
      <c r="N30" s="1">
        <v>191</v>
      </c>
      <c r="O30" s="1">
        <v>381</v>
      </c>
      <c r="P30" s="1">
        <v>5506</v>
      </c>
      <c r="Q30" s="14">
        <v>11.213849287169042</v>
      </c>
      <c r="R30" s="1">
        <v>196</v>
      </c>
      <c r="S30" s="1">
        <v>686</v>
      </c>
      <c r="T30" s="49" t="s">
        <v>482</v>
      </c>
      <c r="U30" s="1">
        <v>38</v>
      </c>
      <c r="V30" s="50" t="s">
        <v>482</v>
      </c>
      <c r="W30" s="3">
        <v>14659</v>
      </c>
      <c r="X30" s="50" t="s">
        <v>482</v>
      </c>
      <c r="Y30" s="3">
        <v>16634</v>
      </c>
      <c r="Z30" s="3">
        <v>31293</v>
      </c>
      <c r="AA30" s="15">
        <v>10046</v>
      </c>
      <c r="AB30" s="15">
        <v>777</v>
      </c>
      <c r="AC30" s="3">
        <v>5612</v>
      </c>
      <c r="AD30" s="15">
        <v>14768</v>
      </c>
      <c r="AE30" s="3">
        <v>31203</v>
      </c>
      <c r="AF30" s="16">
        <v>63.549898167006113</v>
      </c>
      <c r="AG30" s="50" t="s">
        <v>482</v>
      </c>
      <c r="AH30" s="3">
        <v>3889</v>
      </c>
      <c r="AI30" s="3">
        <v>1147</v>
      </c>
      <c r="AJ30" s="3">
        <v>576</v>
      </c>
      <c r="AK30" s="50" t="s">
        <v>482</v>
      </c>
      <c r="AL30" s="3">
        <v>5612</v>
      </c>
      <c r="AM30" s="16">
        <v>11.429735234215887</v>
      </c>
      <c r="AN30" s="55" t="s">
        <v>482</v>
      </c>
      <c r="AO30" s="2">
        <v>0.25</v>
      </c>
      <c r="AP30" s="2">
        <v>0.1</v>
      </c>
      <c r="AQ30" s="2">
        <v>0.35</v>
      </c>
      <c r="AR30" s="1">
        <v>1402.8571428571429</v>
      </c>
      <c r="AS30" s="1">
        <v>12</v>
      </c>
      <c r="AT30" s="1">
        <v>600</v>
      </c>
      <c r="AU30" s="9" t="s">
        <v>470</v>
      </c>
      <c r="AV30" s="9" t="s">
        <v>473</v>
      </c>
      <c r="AW30" s="11">
        <v>25</v>
      </c>
      <c r="AX30" s="1">
        <v>1492</v>
      </c>
      <c r="AY30" s="1">
        <v>7000</v>
      </c>
      <c r="AZ30" s="1">
        <v>260</v>
      </c>
      <c r="BA30" s="24">
        <v>72</v>
      </c>
    </row>
    <row r="31" spans="1:53" ht="15.9" customHeight="1" x14ac:dyDescent="0.3">
      <c r="A31" s="23" t="s">
        <v>94</v>
      </c>
      <c r="B31" s="18" t="s">
        <v>95</v>
      </c>
      <c r="C31" s="18" t="s">
        <v>96</v>
      </c>
      <c r="D31" s="19" t="s">
        <v>97</v>
      </c>
      <c r="E31" s="19" t="s">
        <v>98</v>
      </c>
      <c r="F31" s="1">
        <v>345</v>
      </c>
      <c r="G31" s="1">
        <v>1809</v>
      </c>
      <c r="H31" s="1">
        <v>3359</v>
      </c>
      <c r="I31" s="1">
        <v>5168</v>
      </c>
      <c r="J31" s="13">
        <v>866</v>
      </c>
      <c r="K31" s="1">
        <v>6034</v>
      </c>
      <c r="L31" s="14">
        <v>17.489855072463769</v>
      </c>
      <c r="M31" s="1">
        <v>5</v>
      </c>
      <c r="N31" s="1">
        <v>247</v>
      </c>
      <c r="O31" s="1">
        <v>370</v>
      </c>
      <c r="P31" s="1">
        <v>5660</v>
      </c>
      <c r="Q31" s="14">
        <v>16.405797101449274</v>
      </c>
      <c r="R31" s="1">
        <v>80</v>
      </c>
      <c r="S31" s="1">
        <v>123</v>
      </c>
      <c r="T31" s="1">
        <v>12</v>
      </c>
      <c r="U31" s="1">
        <v>42</v>
      </c>
      <c r="V31" s="3">
        <v>4269</v>
      </c>
      <c r="W31" s="3">
        <v>6890</v>
      </c>
      <c r="X31" s="50" t="s">
        <v>482</v>
      </c>
      <c r="Y31" s="3">
        <v>2990</v>
      </c>
      <c r="Z31" s="3">
        <v>14149</v>
      </c>
      <c r="AA31" s="15">
        <v>6600</v>
      </c>
      <c r="AB31" s="15">
        <v>811</v>
      </c>
      <c r="AC31" s="3">
        <v>3317</v>
      </c>
      <c r="AD31" s="15">
        <v>3421</v>
      </c>
      <c r="AE31" s="3">
        <v>14149</v>
      </c>
      <c r="AF31" s="16">
        <v>41.01159420289855</v>
      </c>
      <c r="AG31" s="50" t="s">
        <v>482</v>
      </c>
      <c r="AH31" s="3">
        <v>2624</v>
      </c>
      <c r="AI31" s="3">
        <v>453</v>
      </c>
      <c r="AJ31" s="3">
        <v>240</v>
      </c>
      <c r="AK31" s="50" t="s">
        <v>482</v>
      </c>
      <c r="AL31" s="3">
        <v>3317</v>
      </c>
      <c r="AM31" s="16">
        <v>9.614492753623189</v>
      </c>
      <c r="AN31" s="55" t="s">
        <v>482</v>
      </c>
      <c r="AO31" s="2">
        <v>0.25</v>
      </c>
      <c r="AP31" s="55" t="s">
        <v>482</v>
      </c>
      <c r="AQ31" s="2">
        <v>0.25</v>
      </c>
      <c r="AR31" s="1">
        <v>1380</v>
      </c>
      <c r="AS31" s="1">
        <v>25</v>
      </c>
      <c r="AT31" s="1">
        <v>2500</v>
      </c>
      <c r="AU31" s="9" t="s">
        <v>470</v>
      </c>
      <c r="AV31" s="9" t="s">
        <v>473</v>
      </c>
      <c r="AW31" s="11">
        <v>13</v>
      </c>
      <c r="AX31" s="1">
        <v>750</v>
      </c>
      <c r="AY31" s="1">
        <v>3028</v>
      </c>
      <c r="AZ31" s="1">
        <v>93</v>
      </c>
      <c r="BA31" s="24">
        <v>46</v>
      </c>
    </row>
    <row r="32" spans="1:53" ht="15.9" customHeight="1" x14ac:dyDescent="0.3">
      <c r="A32" s="23" t="s">
        <v>99</v>
      </c>
      <c r="B32" s="18" t="s">
        <v>100</v>
      </c>
      <c r="C32" s="18" t="s">
        <v>101</v>
      </c>
      <c r="D32" s="19" t="s">
        <v>102</v>
      </c>
      <c r="E32" s="19" t="s">
        <v>103</v>
      </c>
      <c r="F32" s="1">
        <v>2373</v>
      </c>
      <c r="G32" s="1">
        <v>23998</v>
      </c>
      <c r="H32" s="1">
        <v>15349</v>
      </c>
      <c r="I32" s="1">
        <v>39347</v>
      </c>
      <c r="J32" s="13">
        <v>19333</v>
      </c>
      <c r="K32" s="1">
        <v>58680</v>
      </c>
      <c r="L32" s="14">
        <v>24.728192161820481</v>
      </c>
      <c r="M32" s="1">
        <v>160</v>
      </c>
      <c r="N32" s="1">
        <v>1168</v>
      </c>
      <c r="O32" s="1">
        <v>1066</v>
      </c>
      <c r="P32" s="1">
        <v>17168</v>
      </c>
      <c r="Q32" s="14">
        <v>7.2347239780868096</v>
      </c>
      <c r="R32" s="1">
        <v>767</v>
      </c>
      <c r="S32" s="1">
        <v>1000</v>
      </c>
      <c r="T32" s="1">
        <v>7</v>
      </c>
      <c r="U32" s="1">
        <v>96</v>
      </c>
      <c r="V32" s="3">
        <v>166840</v>
      </c>
      <c r="W32" s="3">
        <v>6890</v>
      </c>
      <c r="X32" s="50" t="s">
        <v>482</v>
      </c>
      <c r="Y32" s="3">
        <v>16698</v>
      </c>
      <c r="Z32" s="3">
        <v>190428</v>
      </c>
      <c r="AA32" s="3">
        <v>88646</v>
      </c>
      <c r="AB32" s="3">
        <v>39658</v>
      </c>
      <c r="AC32" s="3">
        <v>19598</v>
      </c>
      <c r="AD32" s="3">
        <v>37505</v>
      </c>
      <c r="AE32" s="3">
        <v>185407</v>
      </c>
      <c r="AF32" s="16">
        <v>78.131900547829758</v>
      </c>
      <c r="AG32" s="3">
        <v>842</v>
      </c>
      <c r="AH32" s="3">
        <v>11248</v>
      </c>
      <c r="AI32" s="3">
        <v>3047</v>
      </c>
      <c r="AJ32" s="3">
        <v>5303</v>
      </c>
      <c r="AK32" s="50" t="s">
        <v>482</v>
      </c>
      <c r="AL32" s="3">
        <v>19598</v>
      </c>
      <c r="AM32" s="16">
        <v>8.2587442056468596</v>
      </c>
      <c r="AN32" s="55" t="s">
        <v>482</v>
      </c>
      <c r="AO32" s="2">
        <v>1.5</v>
      </c>
      <c r="AP32" s="2">
        <v>1.25</v>
      </c>
      <c r="AQ32" s="2">
        <v>2.75</v>
      </c>
      <c r="AR32" s="1">
        <v>862.90909090909088</v>
      </c>
      <c r="AS32" s="1">
        <v>93</v>
      </c>
      <c r="AT32" s="1">
        <v>1480</v>
      </c>
      <c r="AU32" s="9" t="s">
        <v>470</v>
      </c>
      <c r="AV32" s="9" t="s">
        <v>473</v>
      </c>
      <c r="AW32" s="11">
        <v>51</v>
      </c>
      <c r="AX32" s="1">
        <v>2626</v>
      </c>
      <c r="AY32" s="1">
        <v>50000</v>
      </c>
      <c r="AZ32" s="1">
        <v>6500</v>
      </c>
      <c r="BA32" s="24">
        <v>211</v>
      </c>
    </row>
    <row r="33" spans="1:53" ht="15.9" customHeight="1" x14ac:dyDescent="0.3">
      <c r="A33" s="23" t="s">
        <v>104</v>
      </c>
      <c r="B33" s="18" t="s">
        <v>105</v>
      </c>
      <c r="C33" s="18" t="s">
        <v>106</v>
      </c>
      <c r="D33" s="19" t="s">
        <v>107</v>
      </c>
      <c r="E33" s="19" t="s">
        <v>108</v>
      </c>
      <c r="F33" s="1">
        <v>578</v>
      </c>
      <c r="G33" s="1">
        <v>11765</v>
      </c>
      <c r="H33" s="49" t="s">
        <v>482</v>
      </c>
      <c r="I33" s="1">
        <v>11765</v>
      </c>
      <c r="J33" s="51" t="s">
        <v>482</v>
      </c>
      <c r="K33" s="1">
        <v>11765</v>
      </c>
      <c r="L33" s="14">
        <v>20.354671280276818</v>
      </c>
      <c r="M33" s="1">
        <v>49</v>
      </c>
      <c r="N33" s="1">
        <v>392</v>
      </c>
      <c r="O33" s="1">
        <v>260</v>
      </c>
      <c r="P33" s="1">
        <v>17577</v>
      </c>
      <c r="Q33" s="14">
        <v>30.410034602076124</v>
      </c>
      <c r="R33" s="1">
        <v>541</v>
      </c>
      <c r="S33" s="1">
        <v>651</v>
      </c>
      <c r="T33" s="1">
        <v>26</v>
      </c>
      <c r="U33" s="1">
        <v>44</v>
      </c>
      <c r="V33" s="3">
        <v>3974</v>
      </c>
      <c r="W33" s="3">
        <v>5945</v>
      </c>
      <c r="X33" s="50" t="s">
        <v>482</v>
      </c>
      <c r="Y33" s="3">
        <v>11476</v>
      </c>
      <c r="Z33" s="3">
        <v>21395</v>
      </c>
      <c r="AA33" s="15">
        <v>9024</v>
      </c>
      <c r="AB33" s="15">
        <v>227</v>
      </c>
      <c r="AC33" s="3">
        <v>3450</v>
      </c>
      <c r="AD33" s="15">
        <v>5422</v>
      </c>
      <c r="AE33" s="3">
        <v>18123</v>
      </c>
      <c r="AF33" s="16">
        <v>31.354671280276818</v>
      </c>
      <c r="AG33" s="50" t="s">
        <v>482</v>
      </c>
      <c r="AH33" s="3">
        <v>2657</v>
      </c>
      <c r="AI33" s="3">
        <v>637</v>
      </c>
      <c r="AJ33" s="50" t="s">
        <v>482</v>
      </c>
      <c r="AK33" s="3">
        <v>156</v>
      </c>
      <c r="AL33" s="3">
        <v>3450</v>
      </c>
      <c r="AM33" s="16">
        <v>5.968858131487889</v>
      </c>
      <c r="AN33" s="55" t="s">
        <v>482</v>
      </c>
      <c r="AO33" s="2">
        <v>0.4</v>
      </c>
      <c r="AP33" s="2">
        <v>0.1</v>
      </c>
      <c r="AQ33" s="2">
        <v>0.5</v>
      </c>
      <c r="AR33" s="1">
        <v>1156</v>
      </c>
      <c r="AS33" s="1">
        <v>19</v>
      </c>
      <c r="AT33" s="1">
        <v>645</v>
      </c>
      <c r="AU33" s="9" t="s">
        <v>471</v>
      </c>
      <c r="AV33" s="9" t="s">
        <v>476</v>
      </c>
      <c r="AW33" s="11">
        <v>38</v>
      </c>
      <c r="AX33" s="1">
        <v>1930</v>
      </c>
      <c r="AY33" s="1">
        <v>7350</v>
      </c>
      <c r="AZ33" s="1">
        <v>379</v>
      </c>
      <c r="BA33" s="24">
        <v>42</v>
      </c>
    </row>
    <row r="34" spans="1:53" ht="15.9" customHeight="1" x14ac:dyDescent="0.3">
      <c r="A34" s="23" t="s">
        <v>109</v>
      </c>
      <c r="B34" s="18" t="s">
        <v>110</v>
      </c>
      <c r="C34" s="18" t="s">
        <v>111</v>
      </c>
      <c r="D34" s="19" t="s">
        <v>112</v>
      </c>
      <c r="E34" s="19" t="s">
        <v>113</v>
      </c>
      <c r="F34" s="1">
        <v>169</v>
      </c>
      <c r="G34" s="1">
        <v>4500</v>
      </c>
      <c r="H34" s="1">
        <v>4700</v>
      </c>
      <c r="I34" s="1">
        <v>9200</v>
      </c>
      <c r="J34" s="13">
        <v>3050</v>
      </c>
      <c r="K34" s="1">
        <v>12250</v>
      </c>
      <c r="L34" s="14">
        <v>72.485207100591722</v>
      </c>
      <c r="M34" s="49" t="s">
        <v>482</v>
      </c>
      <c r="N34" s="49" t="s">
        <v>482</v>
      </c>
      <c r="O34" s="1">
        <v>1150</v>
      </c>
      <c r="P34" s="1">
        <v>13850</v>
      </c>
      <c r="Q34" s="14">
        <v>81.952662721893489</v>
      </c>
      <c r="R34" s="1">
        <v>475</v>
      </c>
      <c r="S34" s="1">
        <v>175</v>
      </c>
      <c r="T34" s="49" t="s">
        <v>482</v>
      </c>
      <c r="U34" s="1">
        <v>3</v>
      </c>
      <c r="V34" s="3">
        <v>3000</v>
      </c>
      <c r="W34" s="3">
        <v>6134</v>
      </c>
      <c r="X34" s="50" t="s">
        <v>482</v>
      </c>
      <c r="Y34" s="50" t="s">
        <v>482</v>
      </c>
      <c r="Z34" s="3">
        <v>9134</v>
      </c>
      <c r="AA34" s="54" t="s">
        <v>482</v>
      </c>
      <c r="AB34" s="54" t="s">
        <v>482</v>
      </c>
      <c r="AC34" s="3">
        <v>4714</v>
      </c>
      <c r="AD34" s="15">
        <v>4420</v>
      </c>
      <c r="AE34" s="3">
        <v>9134</v>
      </c>
      <c r="AF34" s="16">
        <v>54.047337278106511</v>
      </c>
      <c r="AG34" s="50" t="s">
        <v>482</v>
      </c>
      <c r="AH34" s="3">
        <v>4574</v>
      </c>
      <c r="AI34" s="3">
        <v>40</v>
      </c>
      <c r="AJ34" s="50" t="s">
        <v>482</v>
      </c>
      <c r="AK34" s="3">
        <v>100</v>
      </c>
      <c r="AL34" s="3">
        <v>4714</v>
      </c>
      <c r="AM34" s="16">
        <v>27.893491124260354</v>
      </c>
      <c r="AN34" s="55" t="s">
        <v>482</v>
      </c>
      <c r="AO34" s="55" t="s">
        <v>482</v>
      </c>
      <c r="AP34" s="55" t="s">
        <v>482</v>
      </c>
      <c r="AQ34" s="55" t="s">
        <v>482</v>
      </c>
      <c r="AR34" s="49" t="s">
        <v>482</v>
      </c>
      <c r="AS34" s="1">
        <v>12</v>
      </c>
      <c r="AT34" s="1">
        <v>2000</v>
      </c>
      <c r="AU34" s="9" t="s">
        <v>470</v>
      </c>
      <c r="AV34" s="9" t="s">
        <v>473</v>
      </c>
      <c r="AW34" s="11">
        <v>13</v>
      </c>
      <c r="AX34" s="1">
        <v>1200</v>
      </c>
      <c r="AY34" s="1">
        <v>5500</v>
      </c>
      <c r="AZ34" s="1">
        <v>2500</v>
      </c>
      <c r="BA34" s="24">
        <v>154</v>
      </c>
    </row>
    <row r="35" spans="1:53" ht="15.9" customHeight="1" x14ac:dyDescent="0.3">
      <c r="A35" s="23" t="s">
        <v>435</v>
      </c>
      <c r="B35" s="18" t="s">
        <v>359</v>
      </c>
      <c r="C35" s="18" t="s">
        <v>360</v>
      </c>
      <c r="D35" s="19" t="s">
        <v>361</v>
      </c>
      <c r="E35" s="19" t="s">
        <v>362</v>
      </c>
      <c r="F35" s="1">
        <v>261</v>
      </c>
      <c r="G35" s="1">
        <v>325</v>
      </c>
      <c r="H35" s="1">
        <v>1864</v>
      </c>
      <c r="I35" s="1">
        <v>2189</v>
      </c>
      <c r="J35" s="13">
        <v>4</v>
      </c>
      <c r="K35" s="1">
        <v>2193</v>
      </c>
      <c r="L35" s="14">
        <v>8.4022988505747129</v>
      </c>
      <c r="M35" s="49" t="s">
        <v>482</v>
      </c>
      <c r="N35" s="49" t="s">
        <v>482</v>
      </c>
      <c r="O35" s="1">
        <v>415</v>
      </c>
      <c r="P35" s="1">
        <v>5250</v>
      </c>
      <c r="Q35" s="14">
        <v>20.114942528735632</v>
      </c>
      <c r="R35" s="1">
        <v>22</v>
      </c>
      <c r="S35" s="1">
        <v>12</v>
      </c>
      <c r="T35" s="49" t="s">
        <v>482</v>
      </c>
      <c r="U35" s="1">
        <v>24</v>
      </c>
      <c r="V35" s="3">
        <v>4423</v>
      </c>
      <c r="W35" s="3">
        <v>7274</v>
      </c>
      <c r="X35" s="3">
        <v>4232</v>
      </c>
      <c r="Y35" s="50" t="s">
        <v>482</v>
      </c>
      <c r="Z35" s="3">
        <v>15929</v>
      </c>
      <c r="AA35" s="15">
        <v>4460</v>
      </c>
      <c r="AB35" s="15">
        <v>423</v>
      </c>
      <c r="AC35" s="3">
        <v>4005</v>
      </c>
      <c r="AD35" s="15">
        <v>4422</v>
      </c>
      <c r="AE35" s="3">
        <v>13310</v>
      </c>
      <c r="AF35" s="16">
        <v>50.996168582375482</v>
      </c>
      <c r="AG35" s="50" t="s">
        <v>482</v>
      </c>
      <c r="AH35" s="3">
        <v>4005</v>
      </c>
      <c r="AI35" s="50" t="s">
        <v>482</v>
      </c>
      <c r="AJ35" s="50" t="s">
        <v>482</v>
      </c>
      <c r="AK35" s="50" t="s">
        <v>482</v>
      </c>
      <c r="AL35" s="3">
        <v>4005</v>
      </c>
      <c r="AM35" s="16">
        <v>15.344827586206897</v>
      </c>
      <c r="AN35" s="55" t="s">
        <v>482</v>
      </c>
      <c r="AO35" s="2">
        <v>0.25</v>
      </c>
      <c r="AP35" s="55" t="s">
        <v>482</v>
      </c>
      <c r="AQ35" s="2">
        <v>0.25</v>
      </c>
      <c r="AR35" s="1">
        <v>1044</v>
      </c>
      <c r="AS35" s="1">
        <v>2</v>
      </c>
      <c r="AT35" s="1">
        <v>75</v>
      </c>
      <c r="AU35" s="9" t="s">
        <v>471</v>
      </c>
      <c r="AV35" s="9" t="s">
        <v>475</v>
      </c>
      <c r="AW35" s="11">
        <v>10</v>
      </c>
      <c r="AX35" s="1">
        <v>480</v>
      </c>
      <c r="AY35" s="49" t="s">
        <v>482</v>
      </c>
      <c r="AZ35" s="49" t="s">
        <v>482</v>
      </c>
      <c r="BA35" s="24">
        <v>123</v>
      </c>
    </row>
    <row r="36" spans="1:53" ht="15.9" customHeight="1" x14ac:dyDescent="0.3">
      <c r="A36" s="23" t="s">
        <v>114</v>
      </c>
      <c r="B36" s="18" t="s">
        <v>115</v>
      </c>
      <c r="C36" s="18" t="s">
        <v>116</v>
      </c>
      <c r="D36" s="19" t="s">
        <v>117</v>
      </c>
      <c r="E36" s="19" t="s">
        <v>118</v>
      </c>
      <c r="F36" s="1">
        <v>10995</v>
      </c>
      <c r="G36" s="1">
        <v>92044</v>
      </c>
      <c r="H36" s="49" t="s">
        <v>482</v>
      </c>
      <c r="I36" s="1">
        <v>92044</v>
      </c>
      <c r="J36" s="13">
        <v>8921</v>
      </c>
      <c r="K36" s="1">
        <v>100965</v>
      </c>
      <c r="L36" s="14">
        <v>9.1828103683492497</v>
      </c>
      <c r="M36" s="1">
        <v>235</v>
      </c>
      <c r="N36" s="1">
        <v>1067</v>
      </c>
      <c r="O36" s="1">
        <v>1010</v>
      </c>
      <c r="P36" s="1">
        <v>31788</v>
      </c>
      <c r="Q36" s="14">
        <v>2.891132332878581</v>
      </c>
      <c r="R36" s="1">
        <v>289</v>
      </c>
      <c r="S36" s="1">
        <v>620</v>
      </c>
      <c r="T36" s="49" t="s">
        <v>482</v>
      </c>
      <c r="U36" s="1">
        <v>99</v>
      </c>
      <c r="V36" s="3">
        <v>223188</v>
      </c>
      <c r="W36" s="3">
        <v>6890</v>
      </c>
      <c r="X36" s="50" t="s">
        <v>482</v>
      </c>
      <c r="Y36" s="50" t="s">
        <v>482</v>
      </c>
      <c r="Z36" s="3">
        <v>230078</v>
      </c>
      <c r="AA36" s="3">
        <v>140633</v>
      </c>
      <c r="AB36" s="3">
        <v>41056</v>
      </c>
      <c r="AC36" s="3">
        <v>15325</v>
      </c>
      <c r="AD36" s="3">
        <v>33064</v>
      </c>
      <c r="AE36" s="3">
        <v>230078</v>
      </c>
      <c r="AF36" s="16">
        <v>20.925693497044112</v>
      </c>
      <c r="AG36" s="50" t="s">
        <v>482</v>
      </c>
      <c r="AH36" s="3">
        <v>9038</v>
      </c>
      <c r="AI36" s="3">
        <v>5970</v>
      </c>
      <c r="AJ36" s="3">
        <v>317</v>
      </c>
      <c r="AK36" s="50" t="s">
        <v>482</v>
      </c>
      <c r="AL36" s="3">
        <v>15325</v>
      </c>
      <c r="AM36" s="16">
        <v>1.3938153706230105</v>
      </c>
      <c r="AN36" s="2">
        <v>1</v>
      </c>
      <c r="AO36" s="2">
        <v>1</v>
      </c>
      <c r="AP36" s="2">
        <v>3.3</v>
      </c>
      <c r="AQ36" s="2">
        <v>4.3</v>
      </c>
      <c r="AR36" s="1">
        <v>2556.9767441860467</v>
      </c>
      <c r="AS36" s="1">
        <v>12</v>
      </c>
      <c r="AT36" s="1">
        <v>533</v>
      </c>
      <c r="AU36" s="9" t="s">
        <v>470</v>
      </c>
      <c r="AV36" s="9" t="s">
        <v>475</v>
      </c>
      <c r="AW36" s="11">
        <v>52</v>
      </c>
      <c r="AX36" s="1">
        <v>2640</v>
      </c>
      <c r="AY36" s="1">
        <v>91825</v>
      </c>
      <c r="AZ36" s="49" t="s">
        <v>482</v>
      </c>
      <c r="BA36" s="24">
        <v>77</v>
      </c>
    </row>
    <row r="37" spans="1:53" ht="15.9" customHeight="1" x14ac:dyDescent="0.3">
      <c r="A37" s="23" t="s">
        <v>332</v>
      </c>
      <c r="B37" s="18" t="s">
        <v>333</v>
      </c>
      <c r="C37" s="18" t="s">
        <v>334</v>
      </c>
      <c r="D37" s="19" t="s">
        <v>335</v>
      </c>
      <c r="E37" s="19" t="s">
        <v>336</v>
      </c>
      <c r="F37" s="1">
        <v>900</v>
      </c>
      <c r="G37" s="1">
        <v>4407</v>
      </c>
      <c r="H37" s="1">
        <v>5793</v>
      </c>
      <c r="I37" s="1">
        <v>10200</v>
      </c>
      <c r="J37" s="13">
        <v>1466</v>
      </c>
      <c r="K37" s="1">
        <v>11666</v>
      </c>
      <c r="L37" s="14">
        <v>12.962222222222222</v>
      </c>
      <c r="M37" s="49" t="s">
        <v>482</v>
      </c>
      <c r="N37" s="1">
        <v>141</v>
      </c>
      <c r="O37" s="1">
        <v>1381</v>
      </c>
      <c r="P37" s="1">
        <v>15095</v>
      </c>
      <c r="Q37" s="14">
        <v>16.772222222222222</v>
      </c>
      <c r="R37" s="1">
        <v>84</v>
      </c>
      <c r="S37" s="1">
        <v>718</v>
      </c>
      <c r="T37" s="1">
        <v>4</v>
      </c>
      <c r="U37" s="1">
        <v>41</v>
      </c>
      <c r="V37" s="3">
        <v>75843</v>
      </c>
      <c r="W37" s="3">
        <v>6890</v>
      </c>
      <c r="X37" s="50" t="s">
        <v>482</v>
      </c>
      <c r="Y37" s="50" t="s">
        <v>482</v>
      </c>
      <c r="Z37" s="3">
        <v>82733</v>
      </c>
      <c r="AA37" s="15">
        <v>32635</v>
      </c>
      <c r="AB37" s="15">
        <v>8569</v>
      </c>
      <c r="AC37" s="3">
        <v>8054</v>
      </c>
      <c r="AD37" s="15">
        <v>33485</v>
      </c>
      <c r="AE37" s="3">
        <v>82743</v>
      </c>
      <c r="AF37" s="16">
        <v>91.936666666666667</v>
      </c>
      <c r="AG37" s="50" t="s">
        <v>482</v>
      </c>
      <c r="AH37" s="3">
        <v>1790</v>
      </c>
      <c r="AI37" s="3">
        <v>200</v>
      </c>
      <c r="AJ37" s="50" t="s">
        <v>482</v>
      </c>
      <c r="AK37" s="3">
        <v>6064</v>
      </c>
      <c r="AL37" s="3">
        <v>8054</v>
      </c>
      <c r="AM37" s="16">
        <v>8.948888888888888</v>
      </c>
      <c r="AN37" s="55" t="s">
        <v>482</v>
      </c>
      <c r="AO37" s="2">
        <v>1</v>
      </c>
      <c r="AP37" s="2">
        <v>0.5</v>
      </c>
      <c r="AQ37" s="2">
        <v>1.5</v>
      </c>
      <c r="AR37" s="1">
        <v>600</v>
      </c>
      <c r="AS37" s="49" t="s">
        <v>482</v>
      </c>
      <c r="AT37" s="49" t="s">
        <v>482</v>
      </c>
      <c r="AU37" s="9" t="s">
        <v>471</v>
      </c>
      <c r="AV37" s="9" t="s">
        <v>475</v>
      </c>
      <c r="AW37" s="11">
        <v>45</v>
      </c>
      <c r="AX37" s="1">
        <v>2182</v>
      </c>
      <c r="AY37" s="1">
        <v>22755</v>
      </c>
      <c r="AZ37" s="1">
        <v>122</v>
      </c>
      <c r="BA37" s="24">
        <v>388</v>
      </c>
    </row>
    <row r="38" spans="1:53" ht="15.9" customHeight="1" x14ac:dyDescent="0.3">
      <c r="A38" s="23" t="s">
        <v>119</v>
      </c>
      <c r="B38" s="18" t="s">
        <v>120</v>
      </c>
      <c r="C38" s="18" t="s">
        <v>121</v>
      </c>
      <c r="D38" s="19" t="s">
        <v>122</v>
      </c>
      <c r="E38" s="19" t="s">
        <v>123</v>
      </c>
      <c r="F38" s="1">
        <v>267</v>
      </c>
      <c r="G38" s="1">
        <v>888</v>
      </c>
      <c r="H38" s="1">
        <v>346</v>
      </c>
      <c r="I38" s="1">
        <v>1234</v>
      </c>
      <c r="J38" s="13">
        <v>327</v>
      </c>
      <c r="K38" s="1">
        <v>1561</v>
      </c>
      <c r="L38" s="14">
        <v>5.8464419475655429</v>
      </c>
      <c r="M38" s="49" t="s">
        <v>482</v>
      </c>
      <c r="N38" s="1">
        <v>8</v>
      </c>
      <c r="O38" s="1">
        <v>238</v>
      </c>
      <c r="P38" s="1">
        <v>4604</v>
      </c>
      <c r="Q38" s="14">
        <v>17.243445692883896</v>
      </c>
      <c r="R38" s="49" t="s">
        <v>482</v>
      </c>
      <c r="S38" s="49" t="s">
        <v>482</v>
      </c>
      <c r="T38" s="49" t="s">
        <v>482</v>
      </c>
      <c r="U38" s="1">
        <v>6</v>
      </c>
      <c r="V38" s="3">
        <v>3808</v>
      </c>
      <c r="W38" s="3">
        <v>5813</v>
      </c>
      <c r="X38" s="50" t="s">
        <v>482</v>
      </c>
      <c r="Y38" s="50" t="s">
        <v>482</v>
      </c>
      <c r="Z38" s="3">
        <v>9621</v>
      </c>
      <c r="AA38" s="15">
        <v>2980</v>
      </c>
      <c r="AB38" s="15">
        <v>343</v>
      </c>
      <c r="AC38" s="3">
        <v>1146</v>
      </c>
      <c r="AD38" s="15">
        <v>5154</v>
      </c>
      <c r="AE38" s="3">
        <v>9623</v>
      </c>
      <c r="AF38" s="16">
        <v>36.041198501872657</v>
      </c>
      <c r="AG38" s="50" t="s">
        <v>482</v>
      </c>
      <c r="AH38" s="3">
        <v>983</v>
      </c>
      <c r="AI38" s="3">
        <v>163</v>
      </c>
      <c r="AJ38" s="50" t="s">
        <v>482</v>
      </c>
      <c r="AK38" s="50" t="s">
        <v>482</v>
      </c>
      <c r="AL38" s="3">
        <v>1146</v>
      </c>
      <c r="AM38" s="16">
        <v>4.2921348314606744</v>
      </c>
      <c r="AN38" s="55" t="s">
        <v>482</v>
      </c>
      <c r="AO38" s="2">
        <v>0.25</v>
      </c>
      <c r="AP38" s="55" t="s">
        <v>482</v>
      </c>
      <c r="AQ38" s="2">
        <v>0.25</v>
      </c>
      <c r="AR38" s="1">
        <v>1068</v>
      </c>
      <c r="AS38" s="1">
        <v>1</v>
      </c>
      <c r="AT38" s="1">
        <v>96</v>
      </c>
      <c r="AU38" s="9" t="s">
        <v>470</v>
      </c>
      <c r="AV38" s="9" t="s">
        <v>473</v>
      </c>
      <c r="AW38" s="11">
        <v>10</v>
      </c>
      <c r="AX38" s="1">
        <v>520</v>
      </c>
      <c r="AY38" s="1">
        <v>1462</v>
      </c>
      <c r="AZ38" s="1">
        <v>6</v>
      </c>
      <c r="BA38" s="24">
        <v>15</v>
      </c>
    </row>
    <row r="39" spans="1:53" ht="15.9" customHeight="1" x14ac:dyDescent="0.3">
      <c r="A39" s="23" t="s">
        <v>124</v>
      </c>
      <c r="B39" s="18" t="s">
        <v>125</v>
      </c>
      <c r="C39" s="18" t="s">
        <v>126</v>
      </c>
      <c r="D39" s="19" t="s">
        <v>127</v>
      </c>
      <c r="E39" s="19" t="s">
        <v>128</v>
      </c>
      <c r="F39" s="1">
        <v>30209</v>
      </c>
      <c r="G39" s="1">
        <v>95850</v>
      </c>
      <c r="H39" s="1">
        <v>107299</v>
      </c>
      <c r="I39" s="1">
        <v>203149</v>
      </c>
      <c r="J39" s="13">
        <v>58766</v>
      </c>
      <c r="K39" s="1">
        <v>261915</v>
      </c>
      <c r="L39" s="14">
        <v>8.6700983150716677</v>
      </c>
      <c r="M39" s="1">
        <v>7635</v>
      </c>
      <c r="N39" s="1">
        <v>7890</v>
      </c>
      <c r="O39" s="1">
        <v>5106</v>
      </c>
      <c r="P39" s="1">
        <v>114855</v>
      </c>
      <c r="Q39" s="14">
        <v>3.8020126452381739</v>
      </c>
      <c r="R39" s="1">
        <v>2667</v>
      </c>
      <c r="S39" s="1">
        <v>3122</v>
      </c>
      <c r="T39" s="1">
        <v>22</v>
      </c>
      <c r="U39" s="1">
        <v>342</v>
      </c>
      <c r="V39" s="3">
        <v>1311111</v>
      </c>
      <c r="W39" s="3">
        <v>65670</v>
      </c>
      <c r="X39" s="3">
        <v>5000</v>
      </c>
      <c r="Y39" s="3">
        <v>7900</v>
      </c>
      <c r="Z39" s="3">
        <v>1389681</v>
      </c>
      <c r="AA39" s="3">
        <v>558178</v>
      </c>
      <c r="AB39" s="3">
        <v>275826</v>
      </c>
      <c r="AC39" s="3">
        <v>157042</v>
      </c>
      <c r="AD39" s="3">
        <v>398635</v>
      </c>
      <c r="AE39" s="3">
        <v>1389681</v>
      </c>
      <c r="AF39" s="16">
        <v>46.002217882088118</v>
      </c>
      <c r="AG39" s="50" t="s">
        <v>482</v>
      </c>
      <c r="AH39" s="3">
        <v>48742</v>
      </c>
      <c r="AI39" s="3">
        <v>90100</v>
      </c>
      <c r="AJ39" s="3">
        <v>10200</v>
      </c>
      <c r="AK39" s="3">
        <v>8000</v>
      </c>
      <c r="AL39" s="3">
        <v>157042</v>
      </c>
      <c r="AM39" s="16">
        <v>5.1985169982455561</v>
      </c>
      <c r="AN39" s="2">
        <v>4.6900000000000004</v>
      </c>
      <c r="AO39" s="2">
        <v>4.6900000000000004</v>
      </c>
      <c r="AP39" s="2">
        <v>13.61</v>
      </c>
      <c r="AQ39" s="2">
        <v>18.3</v>
      </c>
      <c r="AR39" s="1">
        <v>1650.7650273224042</v>
      </c>
      <c r="AS39" s="1">
        <v>102</v>
      </c>
      <c r="AT39" s="1">
        <v>9542</v>
      </c>
      <c r="AU39" s="9" t="s">
        <v>470</v>
      </c>
      <c r="AV39" s="9" t="s">
        <v>474</v>
      </c>
      <c r="AW39" s="11">
        <v>141</v>
      </c>
      <c r="AX39" s="1">
        <v>7090</v>
      </c>
      <c r="AY39" s="1">
        <v>434865</v>
      </c>
      <c r="AZ39" s="1">
        <v>21074</v>
      </c>
      <c r="BA39" s="24">
        <v>448</v>
      </c>
    </row>
    <row r="40" spans="1:53" ht="15.9" customHeight="1" x14ac:dyDescent="0.3">
      <c r="A40" s="23" t="s">
        <v>129</v>
      </c>
      <c r="B40" s="18" t="s">
        <v>130</v>
      </c>
      <c r="C40" s="18" t="s">
        <v>131</v>
      </c>
      <c r="D40" s="19" t="s">
        <v>132</v>
      </c>
      <c r="E40" s="19" t="s">
        <v>133</v>
      </c>
      <c r="F40" s="1">
        <v>712</v>
      </c>
      <c r="G40" s="1">
        <v>1466</v>
      </c>
      <c r="H40" s="1">
        <v>2003</v>
      </c>
      <c r="I40" s="1">
        <v>3469</v>
      </c>
      <c r="J40" s="13">
        <v>38</v>
      </c>
      <c r="K40" s="1">
        <v>3507</v>
      </c>
      <c r="L40" s="14">
        <v>4.9255617977528088</v>
      </c>
      <c r="M40" s="49" t="s">
        <v>482</v>
      </c>
      <c r="N40" s="1">
        <v>199</v>
      </c>
      <c r="O40" s="1">
        <v>225</v>
      </c>
      <c r="P40" s="1">
        <v>9657</v>
      </c>
      <c r="Q40" s="14">
        <v>13.563202247191011</v>
      </c>
      <c r="R40" s="1">
        <v>180</v>
      </c>
      <c r="S40" s="1">
        <v>56</v>
      </c>
      <c r="T40" s="49" t="s">
        <v>482</v>
      </c>
      <c r="U40" s="1">
        <v>25</v>
      </c>
      <c r="V40" s="3">
        <v>5912</v>
      </c>
      <c r="W40" s="3">
        <v>6890</v>
      </c>
      <c r="X40" s="50" t="s">
        <v>482</v>
      </c>
      <c r="Y40" s="50" t="s">
        <v>482</v>
      </c>
      <c r="Z40" s="3">
        <v>12802</v>
      </c>
      <c r="AA40" s="15">
        <v>5913</v>
      </c>
      <c r="AB40" s="54" t="s">
        <v>482</v>
      </c>
      <c r="AC40" s="3">
        <v>5515</v>
      </c>
      <c r="AD40" s="15">
        <v>1375</v>
      </c>
      <c r="AE40" s="3">
        <v>12803</v>
      </c>
      <c r="AF40" s="16">
        <v>17.981741573033709</v>
      </c>
      <c r="AG40" s="50" t="s">
        <v>482</v>
      </c>
      <c r="AH40" s="3">
        <v>5515</v>
      </c>
      <c r="AI40" s="50" t="s">
        <v>482</v>
      </c>
      <c r="AJ40" s="50" t="s">
        <v>482</v>
      </c>
      <c r="AK40" s="50" t="s">
        <v>482</v>
      </c>
      <c r="AL40" s="3">
        <v>5515</v>
      </c>
      <c r="AM40" s="16">
        <v>7.7457865168539328</v>
      </c>
      <c r="AN40" s="55" t="s">
        <v>482</v>
      </c>
      <c r="AO40" s="2">
        <v>0.5</v>
      </c>
      <c r="AP40" s="55" t="s">
        <v>482</v>
      </c>
      <c r="AQ40" s="2">
        <v>0.5</v>
      </c>
      <c r="AR40" s="1">
        <v>1424</v>
      </c>
      <c r="AS40" s="1">
        <v>4</v>
      </c>
      <c r="AT40" s="1">
        <v>50</v>
      </c>
      <c r="AU40" s="9" t="s">
        <v>471</v>
      </c>
      <c r="AV40" s="9" t="s">
        <v>476</v>
      </c>
      <c r="AW40" s="11">
        <v>18</v>
      </c>
      <c r="AX40" s="1">
        <v>900</v>
      </c>
      <c r="AY40" s="1">
        <v>3195</v>
      </c>
      <c r="AZ40" s="1">
        <v>3</v>
      </c>
      <c r="BA40" s="24">
        <v>3</v>
      </c>
    </row>
    <row r="41" spans="1:53" ht="15.9" customHeight="1" x14ac:dyDescent="0.3">
      <c r="A41" s="23" t="s">
        <v>134</v>
      </c>
      <c r="B41" s="18" t="s">
        <v>135</v>
      </c>
      <c r="C41" s="18" t="s">
        <v>136</v>
      </c>
      <c r="D41" s="19" t="s">
        <v>137</v>
      </c>
      <c r="E41" s="19" t="s">
        <v>138</v>
      </c>
      <c r="F41" s="1">
        <v>1160</v>
      </c>
      <c r="G41" s="1">
        <v>9276</v>
      </c>
      <c r="H41" s="49" t="s">
        <v>482</v>
      </c>
      <c r="I41" s="1">
        <v>9276</v>
      </c>
      <c r="J41" s="51" t="s">
        <v>482</v>
      </c>
      <c r="K41" s="1">
        <v>9276</v>
      </c>
      <c r="L41" s="14">
        <v>7.9965517241379311</v>
      </c>
      <c r="M41" s="49" t="s">
        <v>482</v>
      </c>
      <c r="N41" s="49" t="s">
        <v>482</v>
      </c>
      <c r="O41" s="1">
        <v>167</v>
      </c>
      <c r="P41" s="1">
        <v>4744</v>
      </c>
      <c r="Q41" s="14">
        <v>4.0896551724137931</v>
      </c>
      <c r="R41" s="1">
        <v>221</v>
      </c>
      <c r="S41" s="1">
        <v>156</v>
      </c>
      <c r="T41" s="49" t="s">
        <v>482</v>
      </c>
      <c r="U41" s="49" t="s">
        <v>482</v>
      </c>
      <c r="V41" s="50" t="s">
        <v>482</v>
      </c>
      <c r="W41" s="3">
        <v>5000</v>
      </c>
      <c r="X41" s="50" t="s">
        <v>482</v>
      </c>
      <c r="Y41" s="50" t="s">
        <v>482</v>
      </c>
      <c r="Z41" s="3">
        <v>5000</v>
      </c>
      <c r="AA41" s="15">
        <v>3080</v>
      </c>
      <c r="AB41" s="54" t="s">
        <v>482</v>
      </c>
      <c r="AC41" s="3">
        <v>1770</v>
      </c>
      <c r="AD41" s="15">
        <v>150</v>
      </c>
      <c r="AE41" s="3">
        <v>5000</v>
      </c>
      <c r="AF41" s="16">
        <v>4.3103448275862073</v>
      </c>
      <c r="AG41" s="50" t="s">
        <v>482</v>
      </c>
      <c r="AH41" s="3">
        <v>1684</v>
      </c>
      <c r="AI41" s="50" t="s">
        <v>482</v>
      </c>
      <c r="AJ41" s="3">
        <v>86</v>
      </c>
      <c r="AK41" s="50" t="s">
        <v>482</v>
      </c>
      <c r="AL41" s="3">
        <v>1770</v>
      </c>
      <c r="AM41" s="16">
        <v>1.5258620689655173</v>
      </c>
      <c r="AN41" s="55" t="s">
        <v>482</v>
      </c>
      <c r="AO41" s="2">
        <v>0.25</v>
      </c>
      <c r="AP41" s="55" t="s">
        <v>482</v>
      </c>
      <c r="AQ41" s="2">
        <v>0.25</v>
      </c>
      <c r="AR41" s="1">
        <v>4640</v>
      </c>
      <c r="AS41" s="1">
        <v>3</v>
      </c>
      <c r="AT41" s="1">
        <v>700</v>
      </c>
      <c r="AU41" s="9" t="s">
        <v>471</v>
      </c>
      <c r="AV41" s="9" t="s">
        <v>473</v>
      </c>
      <c r="AW41" s="11">
        <v>28</v>
      </c>
      <c r="AX41" s="1">
        <v>1190</v>
      </c>
      <c r="AY41" s="49" t="s">
        <v>482</v>
      </c>
      <c r="AZ41" s="49" t="s">
        <v>482</v>
      </c>
      <c r="BA41" s="24">
        <v>12</v>
      </c>
    </row>
    <row r="42" spans="1:53" ht="15.9" customHeight="1" x14ac:dyDescent="0.3">
      <c r="A42" s="23" t="s">
        <v>139</v>
      </c>
      <c r="B42" s="18" t="s">
        <v>140</v>
      </c>
      <c r="C42" s="18" t="s">
        <v>141</v>
      </c>
      <c r="D42" s="19" t="s">
        <v>142</v>
      </c>
      <c r="E42" s="19" t="s">
        <v>143</v>
      </c>
      <c r="F42" s="1">
        <v>13673</v>
      </c>
      <c r="G42" s="1">
        <v>51935</v>
      </c>
      <c r="H42" s="1">
        <v>34223</v>
      </c>
      <c r="I42" s="1">
        <v>86158</v>
      </c>
      <c r="J42" s="13">
        <v>11773</v>
      </c>
      <c r="K42" s="1">
        <v>97931</v>
      </c>
      <c r="L42" s="14">
        <v>7.1623637826373141</v>
      </c>
      <c r="M42" s="1">
        <v>613</v>
      </c>
      <c r="N42" s="1">
        <v>505</v>
      </c>
      <c r="O42" s="1">
        <v>2672</v>
      </c>
      <c r="P42" s="1">
        <v>62079</v>
      </c>
      <c r="Q42" s="14">
        <v>4.5402618298837121</v>
      </c>
      <c r="R42" s="1">
        <v>576</v>
      </c>
      <c r="S42" s="1">
        <v>1117</v>
      </c>
      <c r="T42" s="1">
        <v>7</v>
      </c>
      <c r="U42" s="1">
        <v>350</v>
      </c>
      <c r="V42" s="3">
        <v>428203</v>
      </c>
      <c r="W42" s="3">
        <v>13890</v>
      </c>
      <c r="X42" s="50" t="s">
        <v>482</v>
      </c>
      <c r="Y42" s="50" t="s">
        <v>482</v>
      </c>
      <c r="Z42" s="3">
        <v>442093</v>
      </c>
      <c r="AA42" s="3">
        <v>174669</v>
      </c>
      <c r="AB42" s="3">
        <v>38923</v>
      </c>
      <c r="AC42" s="3">
        <v>51338</v>
      </c>
      <c r="AD42" s="3">
        <v>177163</v>
      </c>
      <c r="AE42" s="3">
        <v>442093</v>
      </c>
      <c r="AF42" s="16">
        <v>32.333284575440651</v>
      </c>
      <c r="AG42" s="50" t="s">
        <v>482</v>
      </c>
      <c r="AH42" s="3">
        <v>41413</v>
      </c>
      <c r="AI42" s="3">
        <v>6359</v>
      </c>
      <c r="AJ42" s="50" t="s">
        <v>482</v>
      </c>
      <c r="AK42" s="3">
        <v>3566</v>
      </c>
      <c r="AL42" s="3">
        <v>51338</v>
      </c>
      <c r="AM42" s="16">
        <v>3.7546990419074087</v>
      </c>
      <c r="AN42" s="55" t="s">
        <v>482</v>
      </c>
      <c r="AO42" s="2">
        <v>1</v>
      </c>
      <c r="AP42" s="2">
        <v>5</v>
      </c>
      <c r="AQ42" s="2">
        <v>6</v>
      </c>
      <c r="AR42" s="1">
        <v>2278.8333333333335</v>
      </c>
      <c r="AS42" s="1">
        <v>26</v>
      </c>
      <c r="AT42" s="1">
        <v>2647</v>
      </c>
      <c r="AU42" s="9" t="s">
        <v>470</v>
      </c>
      <c r="AV42" s="9" t="s">
        <v>475</v>
      </c>
      <c r="AW42" s="11">
        <v>63</v>
      </c>
      <c r="AX42" s="1">
        <v>3276</v>
      </c>
      <c r="AY42" s="1">
        <v>87638</v>
      </c>
      <c r="AZ42" s="1">
        <v>13500</v>
      </c>
      <c r="BA42" s="24">
        <v>226</v>
      </c>
    </row>
    <row r="43" spans="1:53" ht="15.9" customHeight="1" x14ac:dyDescent="0.3">
      <c r="A43" s="23" t="s">
        <v>305</v>
      </c>
      <c r="B43" s="18" t="s">
        <v>306</v>
      </c>
      <c r="C43" s="18" t="s">
        <v>466</v>
      </c>
      <c r="D43" s="19" t="s">
        <v>307</v>
      </c>
      <c r="E43" s="19" t="s">
        <v>308</v>
      </c>
      <c r="F43" s="1">
        <v>498</v>
      </c>
      <c r="G43" s="1">
        <v>795</v>
      </c>
      <c r="H43" s="1">
        <v>610</v>
      </c>
      <c r="I43" s="1">
        <v>1405</v>
      </c>
      <c r="J43" s="13">
        <v>1185</v>
      </c>
      <c r="K43" s="1">
        <v>2590</v>
      </c>
      <c r="L43" s="14">
        <v>5.2008032128514055</v>
      </c>
      <c r="M43" s="49" t="s">
        <v>482</v>
      </c>
      <c r="N43" s="1">
        <v>105</v>
      </c>
      <c r="O43" s="1">
        <v>297</v>
      </c>
      <c r="P43" s="1">
        <v>4555</v>
      </c>
      <c r="Q43" s="14">
        <v>9.1465863453815253</v>
      </c>
      <c r="R43" s="1">
        <v>200</v>
      </c>
      <c r="S43" s="1">
        <v>261</v>
      </c>
      <c r="T43" s="49" t="s">
        <v>482</v>
      </c>
      <c r="U43" s="1">
        <v>4</v>
      </c>
      <c r="V43" s="3">
        <v>1787</v>
      </c>
      <c r="W43" s="3">
        <v>6134</v>
      </c>
      <c r="X43" s="50" t="s">
        <v>482</v>
      </c>
      <c r="Y43" s="3">
        <v>2598</v>
      </c>
      <c r="Z43" s="3">
        <v>10519</v>
      </c>
      <c r="AA43" s="15">
        <v>1376</v>
      </c>
      <c r="AB43" s="15">
        <v>738</v>
      </c>
      <c r="AC43" s="3">
        <v>3597</v>
      </c>
      <c r="AD43" s="15">
        <v>3540</v>
      </c>
      <c r="AE43" s="3">
        <v>9251</v>
      </c>
      <c r="AF43" s="16">
        <v>18.576305220883533</v>
      </c>
      <c r="AG43" s="50" t="s">
        <v>482</v>
      </c>
      <c r="AH43" s="3">
        <v>2263</v>
      </c>
      <c r="AI43" s="3">
        <v>151</v>
      </c>
      <c r="AJ43" s="3">
        <v>1183</v>
      </c>
      <c r="AK43" s="50" t="s">
        <v>482</v>
      </c>
      <c r="AL43" s="3">
        <v>3597</v>
      </c>
      <c r="AM43" s="16">
        <v>7.2228915662650603</v>
      </c>
      <c r="AN43" s="55" t="s">
        <v>482</v>
      </c>
      <c r="AO43" s="2">
        <v>0.25</v>
      </c>
      <c r="AP43" s="55" t="s">
        <v>482</v>
      </c>
      <c r="AQ43" s="2">
        <v>0.25</v>
      </c>
      <c r="AR43" s="1">
        <v>1992</v>
      </c>
      <c r="AS43" s="1">
        <v>10</v>
      </c>
      <c r="AT43" s="49" t="s">
        <v>482</v>
      </c>
      <c r="AU43" s="9" t="s">
        <v>470</v>
      </c>
      <c r="AV43" s="9" t="s">
        <v>473</v>
      </c>
      <c r="AW43" s="11">
        <v>15</v>
      </c>
      <c r="AX43" s="1">
        <v>1411</v>
      </c>
      <c r="AY43" s="1">
        <v>1424</v>
      </c>
      <c r="AZ43" s="1">
        <v>20</v>
      </c>
      <c r="BA43" s="24">
        <v>44</v>
      </c>
    </row>
    <row r="44" spans="1:53" ht="15.9" customHeight="1" x14ac:dyDescent="0.3">
      <c r="A44" s="23" t="s">
        <v>144</v>
      </c>
      <c r="B44" s="18" t="s">
        <v>145</v>
      </c>
      <c r="C44" s="18" t="s">
        <v>146</v>
      </c>
      <c r="D44" s="19" t="s">
        <v>147</v>
      </c>
      <c r="E44" s="19" t="s">
        <v>148</v>
      </c>
      <c r="F44" s="1">
        <v>14728</v>
      </c>
      <c r="G44" s="1">
        <v>76435</v>
      </c>
      <c r="H44" s="1">
        <v>43510</v>
      </c>
      <c r="I44" s="1">
        <v>119945</v>
      </c>
      <c r="J44" s="13">
        <v>59631</v>
      </c>
      <c r="K44" s="1">
        <v>179576</v>
      </c>
      <c r="L44" s="14">
        <v>12.192829983704508</v>
      </c>
      <c r="M44" s="1">
        <v>538</v>
      </c>
      <c r="N44" s="1">
        <v>1432</v>
      </c>
      <c r="O44" s="1">
        <v>11827</v>
      </c>
      <c r="P44" s="1">
        <v>46401</v>
      </c>
      <c r="Q44" s="14">
        <v>3.1505296034763717</v>
      </c>
      <c r="R44" s="1">
        <v>1671</v>
      </c>
      <c r="S44" s="1">
        <v>2493</v>
      </c>
      <c r="T44" s="1">
        <v>44</v>
      </c>
      <c r="U44" s="1">
        <v>173</v>
      </c>
      <c r="V44" s="3">
        <v>737177</v>
      </c>
      <c r="W44" s="3">
        <v>10390</v>
      </c>
      <c r="X44" s="50" t="s">
        <v>482</v>
      </c>
      <c r="Y44" s="3">
        <v>15977</v>
      </c>
      <c r="Z44" s="3">
        <v>763544</v>
      </c>
      <c r="AA44" s="3">
        <v>380530</v>
      </c>
      <c r="AB44" s="3">
        <v>165890</v>
      </c>
      <c r="AC44" s="3">
        <v>101679</v>
      </c>
      <c r="AD44" s="3">
        <v>115445</v>
      </c>
      <c r="AE44" s="3">
        <v>763544</v>
      </c>
      <c r="AF44" s="16">
        <v>51.84302009777295</v>
      </c>
      <c r="AG44" s="50" t="s">
        <v>482</v>
      </c>
      <c r="AH44" s="3">
        <v>69064</v>
      </c>
      <c r="AI44" s="3">
        <v>11268</v>
      </c>
      <c r="AJ44" s="3">
        <v>21347</v>
      </c>
      <c r="AK44" s="50" t="s">
        <v>482</v>
      </c>
      <c r="AL44" s="3">
        <v>101679</v>
      </c>
      <c r="AM44" s="16">
        <v>6.9037887017925037</v>
      </c>
      <c r="AN44" s="2">
        <v>3</v>
      </c>
      <c r="AO44" s="2">
        <v>3.65</v>
      </c>
      <c r="AP44" s="2">
        <v>7.95</v>
      </c>
      <c r="AQ44" s="2">
        <v>11.6</v>
      </c>
      <c r="AR44" s="1">
        <v>1269.6551724137933</v>
      </c>
      <c r="AS44" s="1">
        <v>4</v>
      </c>
      <c r="AT44" s="1">
        <v>330</v>
      </c>
      <c r="AU44" s="9" t="s">
        <v>470</v>
      </c>
      <c r="AV44" s="9" t="s">
        <v>475</v>
      </c>
      <c r="AW44" s="11">
        <v>58</v>
      </c>
      <c r="AX44" s="1">
        <v>3016</v>
      </c>
      <c r="AY44" s="1">
        <v>173420</v>
      </c>
      <c r="AZ44" s="1">
        <v>7286</v>
      </c>
      <c r="BA44" s="24">
        <v>330</v>
      </c>
    </row>
    <row r="45" spans="1:53" ht="15.9" customHeight="1" x14ac:dyDescent="0.3">
      <c r="A45" s="23" t="s">
        <v>436</v>
      </c>
      <c r="B45" s="18" t="s">
        <v>149</v>
      </c>
      <c r="C45" s="18" t="s">
        <v>150</v>
      </c>
      <c r="D45" s="19" t="s">
        <v>33</v>
      </c>
      <c r="E45" s="19" t="s">
        <v>151</v>
      </c>
      <c r="F45" s="1">
        <v>13144</v>
      </c>
      <c r="G45" s="1">
        <v>42263</v>
      </c>
      <c r="H45" s="1">
        <v>29881</v>
      </c>
      <c r="I45" s="1">
        <v>72144</v>
      </c>
      <c r="J45" s="13">
        <v>16801</v>
      </c>
      <c r="K45" s="1">
        <v>88945</v>
      </c>
      <c r="L45" s="14">
        <v>6.7669659160073037</v>
      </c>
      <c r="M45" s="1">
        <v>357</v>
      </c>
      <c r="N45" s="1">
        <v>786</v>
      </c>
      <c r="O45" s="1">
        <v>3811</v>
      </c>
      <c r="P45" s="1">
        <v>56259</v>
      </c>
      <c r="Q45" s="14">
        <v>4.2802038953134511</v>
      </c>
      <c r="R45" s="1">
        <v>4726</v>
      </c>
      <c r="S45" s="1">
        <v>1021</v>
      </c>
      <c r="T45" s="1">
        <v>17</v>
      </c>
      <c r="U45" s="1">
        <v>274</v>
      </c>
      <c r="V45" s="3">
        <v>495837</v>
      </c>
      <c r="W45" s="3">
        <v>6890</v>
      </c>
      <c r="X45" s="50" t="s">
        <v>482</v>
      </c>
      <c r="Y45" s="3">
        <v>3793</v>
      </c>
      <c r="Z45" s="3">
        <v>506520</v>
      </c>
      <c r="AA45" s="3">
        <v>271855</v>
      </c>
      <c r="AB45" s="3">
        <v>111774</v>
      </c>
      <c r="AC45" s="3">
        <v>51183</v>
      </c>
      <c r="AD45" s="3">
        <v>71678</v>
      </c>
      <c r="AE45" s="3">
        <v>506490</v>
      </c>
      <c r="AF45" s="16">
        <v>38.533931832014609</v>
      </c>
      <c r="AG45" s="50" t="s">
        <v>482</v>
      </c>
      <c r="AH45" s="3">
        <v>39283</v>
      </c>
      <c r="AI45" s="3">
        <v>7300</v>
      </c>
      <c r="AJ45" s="3">
        <v>2500</v>
      </c>
      <c r="AK45" s="3">
        <v>2100</v>
      </c>
      <c r="AL45" s="3">
        <v>51183</v>
      </c>
      <c r="AM45" s="16">
        <v>3.8940200852099816</v>
      </c>
      <c r="AN45" s="2">
        <v>1</v>
      </c>
      <c r="AO45" s="2">
        <v>1</v>
      </c>
      <c r="AP45" s="2">
        <v>6.52</v>
      </c>
      <c r="AQ45" s="2">
        <v>7.52</v>
      </c>
      <c r="AR45" s="1">
        <v>1747.872340425532</v>
      </c>
      <c r="AS45" s="1">
        <v>10</v>
      </c>
      <c r="AT45" s="1">
        <v>300</v>
      </c>
      <c r="AU45" s="9" t="s">
        <v>470</v>
      </c>
      <c r="AV45" s="9" t="s">
        <v>475</v>
      </c>
      <c r="AW45" s="11">
        <v>66</v>
      </c>
      <c r="AX45" s="1">
        <v>3318</v>
      </c>
      <c r="AY45" s="1">
        <v>116014</v>
      </c>
      <c r="AZ45" s="1">
        <v>4000</v>
      </c>
      <c r="BA45" s="24">
        <v>124</v>
      </c>
    </row>
    <row r="46" spans="1:53" ht="15.9" customHeight="1" x14ac:dyDescent="0.3">
      <c r="A46" s="23" t="s">
        <v>152</v>
      </c>
      <c r="B46" s="18" t="s">
        <v>153</v>
      </c>
      <c r="C46" s="18" t="s">
        <v>154</v>
      </c>
      <c r="D46" s="19" t="s">
        <v>155</v>
      </c>
      <c r="E46" s="19" t="s">
        <v>156</v>
      </c>
      <c r="F46" s="1">
        <v>3803</v>
      </c>
      <c r="G46" s="1">
        <v>7939</v>
      </c>
      <c r="H46" s="1">
        <v>3132</v>
      </c>
      <c r="I46" s="1">
        <v>11071</v>
      </c>
      <c r="J46" s="51" t="s">
        <v>482</v>
      </c>
      <c r="K46" s="1">
        <v>11071</v>
      </c>
      <c r="L46" s="14">
        <v>2.9111227977912173</v>
      </c>
      <c r="M46" s="1">
        <v>27</v>
      </c>
      <c r="N46" s="1">
        <v>1060</v>
      </c>
      <c r="O46" s="1">
        <v>1067</v>
      </c>
      <c r="P46" s="1">
        <v>18909</v>
      </c>
      <c r="Q46" s="14">
        <v>4.972127267946358</v>
      </c>
      <c r="R46" s="1">
        <v>465</v>
      </c>
      <c r="S46" s="1">
        <v>1209</v>
      </c>
      <c r="T46" s="1">
        <v>8</v>
      </c>
      <c r="U46" s="1">
        <v>121</v>
      </c>
      <c r="V46" s="3">
        <v>41404</v>
      </c>
      <c r="W46" s="3">
        <v>13780</v>
      </c>
      <c r="X46" s="3">
        <v>4232</v>
      </c>
      <c r="Y46" s="3">
        <v>45421</v>
      </c>
      <c r="Z46" s="3">
        <v>104837</v>
      </c>
      <c r="AA46" s="3">
        <v>57937</v>
      </c>
      <c r="AB46" s="3">
        <v>13515</v>
      </c>
      <c r="AC46" s="3">
        <v>19173</v>
      </c>
      <c r="AD46" s="3">
        <v>14212</v>
      </c>
      <c r="AE46" s="3">
        <v>104837</v>
      </c>
      <c r="AF46" s="16">
        <v>27.566920851958979</v>
      </c>
      <c r="AG46" s="50" t="s">
        <v>482</v>
      </c>
      <c r="AH46" s="3">
        <v>11614</v>
      </c>
      <c r="AI46" s="3">
        <v>2555</v>
      </c>
      <c r="AJ46" s="3">
        <v>5004</v>
      </c>
      <c r="AK46" s="50" t="s">
        <v>482</v>
      </c>
      <c r="AL46" s="3">
        <v>19173</v>
      </c>
      <c r="AM46" s="16">
        <v>5.0415461477780701</v>
      </c>
      <c r="AN46" s="55" t="s">
        <v>482</v>
      </c>
      <c r="AO46" s="2">
        <v>1</v>
      </c>
      <c r="AP46" s="2">
        <v>2</v>
      </c>
      <c r="AQ46" s="2">
        <v>3</v>
      </c>
      <c r="AR46" s="1">
        <v>1267.6666666666667</v>
      </c>
      <c r="AS46" s="49" t="s">
        <v>482</v>
      </c>
      <c r="AT46" s="49" t="s">
        <v>482</v>
      </c>
      <c r="AU46" s="9" t="s">
        <v>472</v>
      </c>
      <c r="AV46" s="9" t="s">
        <v>474</v>
      </c>
      <c r="AW46" s="11">
        <v>46</v>
      </c>
      <c r="AX46" s="1">
        <v>2800</v>
      </c>
      <c r="AY46" s="1">
        <v>14000</v>
      </c>
      <c r="AZ46" s="1">
        <v>7304</v>
      </c>
      <c r="BA46" s="24">
        <v>390</v>
      </c>
    </row>
    <row r="47" spans="1:53" ht="15.9" customHeight="1" x14ac:dyDescent="0.3">
      <c r="A47" s="23" t="s">
        <v>309</v>
      </c>
      <c r="B47" s="18" t="s">
        <v>310</v>
      </c>
      <c r="C47" s="18" t="s">
        <v>311</v>
      </c>
      <c r="D47" s="19" t="s">
        <v>312</v>
      </c>
      <c r="E47" s="19" t="s">
        <v>313</v>
      </c>
      <c r="F47" s="1">
        <v>280</v>
      </c>
      <c r="G47" s="1">
        <v>315</v>
      </c>
      <c r="H47" s="1">
        <v>117</v>
      </c>
      <c r="I47" s="1">
        <v>432</v>
      </c>
      <c r="J47" s="13">
        <v>401</v>
      </c>
      <c r="K47" s="1">
        <v>833</v>
      </c>
      <c r="L47" s="14">
        <v>2.9750000000000001</v>
      </c>
      <c r="M47" s="49" t="s">
        <v>482</v>
      </c>
      <c r="N47" s="1">
        <v>30</v>
      </c>
      <c r="O47" s="1">
        <v>70</v>
      </c>
      <c r="P47" s="1">
        <v>10039</v>
      </c>
      <c r="Q47" s="14">
        <v>35.853571428571428</v>
      </c>
      <c r="R47" s="1">
        <v>78</v>
      </c>
      <c r="S47" s="1">
        <v>115</v>
      </c>
      <c r="T47" s="49" t="s">
        <v>482</v>
      </c>
      <c r="U47" s="1">
        <v>18</v>
      </c>
      <c r="V47" s="3">
        <v>5000</v>
      </c>
      <c r="W47" s="3">
        <v>6840</v>
      </c>
      <c r="X47" s="50" t="s">
        <v>482</v>
      </c>
      <c r="Y47" s="50" t="s">
        <v>482</v>
      </c>
      <c r="Z47" s="3">
        <v>11840</v>
      </c>
      <c r="AA47" s="15">
        <v>8342</v>
      </c>
      <c r="AB47" s="54" t="s">
        <v>482</v>
      </c>
      <c r="AC47" s="3">
        <v>2053</v>
      </c>
      <c r="AD47" s="15">
        <v>2722</v>
      </c>
      <c r="AE47" s="3">
        <v>13117</v>
      </c>
      <c r="AF47" s="16">
        <v>46.846428571428568</v>
      </c>
      <c r="AG47" s="50" t="s">
        <v>482</v>
      </c>
      <c r="AH47" s="3">
        <v>1437</v>
      </c>
      <c r="AI47" s="3">
        <v>395</v>
      </c>
      <c r="AJ47" s="3">
        <v>221</v>
      </c>
      <c r="AK47" s="50" t="s">
        <v>482</v>
      </c>
      <c r="AL47" s="3">
        <v>2053</v>
      </c>
      <c r="AM47" s="16">
        <v>7.3321428571428573</v>
      </c>
      <c r="AN47" s="55" t="s">
        <v>482</v>
      </c>
      <c r="AO47" s="2">
        <v>0.42</v>
      </c>
      <c r="AP47" s="55" t="s">
        <v>482</v>
      </c>
      <c r="AQ47" s="2">
        <v>0.42</v>
      </c>
      <c r="AR47" s="1">
        <v>666.66666666666674</v>
      </c>
      <c r="AS47" s="49" t="s">
        <v>482</v>
      </c>
      <c r="AT47" s="49" t="s">
        <v>482</v>
      </c>
      <c r="AU47" s="9" t="s">
        <v>470</v>
      </c>
      <c r="AV47" s="9" t="s">
        <v>473</v>
      </c>
      <c r="AW47" s="11">
        <v>17</v>
      </c>
      <c r="AX47" s="1">
        <v>884</v>
      </c>
      <c r="AY47" s="1">
        <v>3640</v>
      </c>
      <c r="AZ47" s="49" t="s">
        <v>482</v>
      </c>
      <c r="BA47" s="24">
        <v>142</v>
      </c>
    </row>
    <row r="48" spans="1:53" ht="15.9" customHeight="1" x14ac:dyDescent="0.3">
      <c r="A48" s="23" t="s">
        <v>438</v>
      </c>
      <c r="B48" s="18" t="s">
        <v>157</v>
      </c>
      <c r="C48" s="18" t="s">
        <v>439</v>
      </c>
      <c r="D48" s="19" t="s">
        <v>158</v>
      </c>
      <c r="E48" s="19" t="s">
        <v>159</v>
      </c>
      <c r="F48" s="1">
        <v>466</v>
      </c>
      <c r="G48" s="1">
        <v>1130</v>
      </c>
      <c r="H48" s="1">
        <v>1510</v>
      </c>
      <c r="I48" s="1">
        <v>2640</v>
      </c>
      <c r="J48" s="13">
        <v>651</v>
      </c>
      <c r="K48" s="1">
        <v>3291</v>
      </c>
      <c r="L48" s="14">
        <v>7.062231759656652</v>
      </c>
      <c r="M48" s="1">
        <v>47</v>
      </c>
      <c r="N48" s="1">
        <v>165</v>
      </c>
      <c r="O48" s="1">
        <v>243</v>
      </c>
      <c r="P48" s="1">
        <v>11690</v>
      </c>
      <c r="Q48" s="14">
        <v>25.085836909871244</v>
      </c>
      <c r="R48" s="1">
        <v>91</v>
      </c>
      <c r="S48" s="1">
        <v>56</v>
      </c>
      <c r="T48" s="1">
        <v>49</v>
      </c>
      <c r="U48" s="1">
        <v>25</v>
      </c>
      <c r="V48" s="3">
        <v>5000</v>
      </c>
      <c r="W48" s="3">
        <v>6890</v>
      </c>
      <c r="X48" s="50" t="s">
        <v>482</v>
      </c>
      <c r="Y48" s="3">
        <v>11641</v>
      </c>
      <c r="Z48" s="3">
        <v>23531</v>
      </c>
      <c r="AA48" s="15">
        <v>7810</v>
      </c>
      <c r="AB48" s="54" t="s">
        <v>482</v>
      </c>
      <c r="AC48" s="3">
        <v>5868</v>
      </c>
      <c r="AD48" s="15">
        <v>5826</v>
      </c>
      <c r="AE48" s="3">
        <v>19504</v>
      </c>
      <c r="AF48" s="16">
        <v>41.854077253218883</v>
      </c>
      <c r="AG48" s="50" t="s">
        <v>482</v>
      </c>
      <c r="AH48" s="3">
        <v>2579</v>
      </c>
      <c r="AI48" s="3">
        <v>1162</v>
      </c>
      <c r="AJ48" s="3">
        <v>1653</v>
      </c>
      <c r="AK48" s="3">
        <v>474</v>
      </c>
      <c r="AL48" s="3">
        <v>5868</v>
      </c>
      <c r="AM48" s="16">
        <v>12.592274678111588</v>
      </c>
      <c r="AN48" s="55" t="s">
        <v>482</v>
      </c>
      <c r="AO48" s="2">
        <v>0.35</v>
      </c>
      <c r="AP48" s="2">
        <v>0.3</v>
      </c>
      <c r="AQ48" s="2">
        <v>0.65</v>
      </c>
      <c r="AR48" s="1">
        <v>716.92307692307691</v>
      </c>
      <c r="AS48" s="1">
        <v>17</v>
      </c>
      <c r="AT48" s="1">
        <v>620</v>
      </c>
      <c r="AU48" s="9" t="s">
        <v>471</v>
      </c>
      <c r="AV48" s="9" t="s">
        <v>473</v>
      </c>
      <c r="AW48" s="11">
        <v>25</v>
      </c>
      <c r="AX48" s="1">
        <v>1300</v>
      </c>
      <c r="AY48" s="1">
        <v>8268</v>
      </c>
      <c r="AZ48" s="1">
        <v>52</v>
      </c>
      <c r="BA48" s="24">
        <v>133</v>
      </c>
    </row>
    <row r="49" spans="1:53" ht="15.9" customHeight="1" x14ac:dyDescent="0.3">
      <c r="A49" s="23" t="s">
        <v>160</v>
      </c>
      <c r="B49" s="18" t="s">
        <v>437</v>
      </c>
      <c r="C49" s="18" t="s">
        <v>161</v>
      </c>
      <c r="D49" s="19" t="s">
        <v>162</v>
      </c>
      <c r="E49" s="19" t="s">
        <v>163</v>
      </c>
      <c r="F49" s="1">
        <v>1657</v>
      </c>
      <c r="G49" s="1">
        <v>3372</v>
      </c>
      <c r="H49" s="1">
        <v>1477</v>
      </c>
      <c r="I49" s="1">
        <v>4849</v>
      </c>
      <c r="J49" s="13">
        <v>14</v>
      </c>
      <c r="K49" s="1">
        <v>4863</v>
      </c>
      <c r="L49" s="14">
        <v>2.9348219674109837</v>
      </c>
      <c r="M49" s="49" t="s">
        <v>482</v>
      </c>
      <c r="N49" s="49" t="s">
        <v>482</v>
      </c>
      <c r="O49" s="1">
        <v>349</v>
      </c>
      <c r="P49" s="1">
        <v>4849</v>
      </c>
      <c r="Q49" s="14">
        <v>2.9263729631864814</v>
      </c>
      <c r="R49" s="49" t="s">
        <v>482</v>
      </c>
      <c r="S49" s="1">
        <v>2</v>
      </c>
      <c r="T49" s="49" t="s">
        <v>482</v>
      </c>
      <c r="U49" s="1">
        <v>12</v>
      </c>
      <c r="V49" s="3">
        <v>2700</v>
      </c>
      <c r="W49" s="3">
        <v>0</v>
      </c>
      <c r="X49" s="3">
        <v>4232</v>
      </c>
      <c r="Y49" s="50" t="s">
        <v>482</v>
      </c>
      <c r="Z49" s="3">
        <v>6932</v>
      </c>
      <c r="AA49" s="15">
        <v>4782</v>
      </c>
      <c r="AB49" s="54" t="s">
        <v>482</v>
      </c>
      <c r="AC49" s="3">
        <v>2108</v>
      </c>
      <c r="AD49" s="54" t="s">
        <v>482</v>
      </c>
      <c r="AE49" s="3">
        <v>6890</v>
      </c>
      <c r="AF49" s="16">
        <v>4.1581170790585391</v>
      </c>
      <c r="AG49" s="50" t="s">
        <v>482</v>
      </c>
      <c r="AH49" s="3">
        <v>2108</v>
      </c>
      <c r="AI49" s="50" t="s">
        <v>482</v>
      </c>
      <c r="AJ49" s="50" t="s">
        <v>482</v>
      </c>
      <c r="AK49" s="50" t="s">
        <v>482</v>
      </c>
      <c r="AL49" s="3">
        <v>2108</v>
      </c>
      <c r="AM49" s="16">
        <v>1.2721786360893181</v>
      </c>
      <c r="AN49" s="55" t="s">
        <v>482</v>
      </c>
      <c r="AO49" s="2">
        <v>0.5</v>
      </c>
      <c r="AP49" s="55" t="s">
        <v>482</v>
      </c>
      <c r="AQ49" s="2">
        <v>0.5</v>
      </c>
      <c r="AR49" s="1">
        <v>3314</v>
      </c>
      <c r="AS49" s="1">
        <v>3</v>
      </c>
      <c r="AT49" s="1">
        <v>250</v>
      </c>
      <c r="AU49" s="9" t="s">
        <v>471</v>
      </c>
      <c r="AV49" s="9" t="s">
        <v>475</v>
      </c>
      <c r="AW49" s="11">
        <v>10</v>
      </c>
      <c r="AX49" s="1">
        <v>480</v>
      </c>
      <c r="AY49" s="1">
        <v>1500</v>
      </c>
      <c r="AZ49" s="1">
        <v>50</v>
      </c>
      <c r="BA49" s="24">
        <v>26</v>
      </c>
    </row>
    <row r="50" spans="1:53" ht="15.9" customHeight="1" x14ac:dyDescent="0.3">
      <c r="A50" s="23" t="s">
        <v>337</v>
      </c>
      <c r="B50" s="18" t="s">
        <v>338</v>
      </c>
      <c r="C50" s="18" t="s">
        <v>339</v>
      </c>
      <c r="D50" s="19" t="s">
        <v>340</v>
      </c>
      <c r="E50" s="19" t="s">
        <v>341</v>
      </c>
      <c r="F50" s="1">
        <v>195</v>
      </c>
      <c r="G50" s="1">
        <v>347</v>
      </c>
      <c r="H50" s="1">
        <v>301</v>
      </c>
      <c r="I50" s="1">
        <v>648</v>
      </c>
      <c r="J50" s="13">
        <v>450</v>
      </c>
      <c r="K50" s="1">
        <v>1098</v>
      </c>
      <c r="L50" s="14">
        <v>5.6307692307692312</v>
      </c>
      <c r="M50" s="49" t="s">
        <v>482</v>
      </c>
      <c r="N50" s="49" t="s">
        <v>482</v>
      </c>
      <c r="O50" s="1">
        <v>315</v>
      </c>
      <c r="P50" s="1">
        <v>4137</v>
      </c>
      <c r="Q50" s="14">
        <v>21.215384615384615</v>
      </c>
      <c r="R50" s="1">
        <v>64</v>
      </c>
      <c r="S50" s="1">
        <v>156</v>
      </c>
      <c r="T50" s="49" t="s">
        <v>482</v>
      </c>
      <c r="U50" s="1">
        <v>8</v>
      </c>
      <c r="V50" s="3">
        <v>0</v>
      </c>
      <c r="W50" s="3">
        <v>5000</v>
      </c>
      <c r="X50" s="50" t="s">
        <v>482</v>
      </c>
      <c r="Y50" s="50" t="s">
        <v>482</v>
      </c>
      <c r="Z50" s="3">
        <v>5000</v>
      </c>
      <c r="AA50" s="54" t="s">
        <v>482</v>
      </c>
      <c r="AB50" s="54" t="s">
        <v>482</v>
      </c>
      <c r="AC50" s="3">
        <v>2459</v>
      </c>
      <c r="AD50" s="15">
        <v>2542</v>
      </c>
      <c r="AE50" s="3">
        <v>5001</v>
      </c>
      <c r="AF50" s="16">
        <v>25.646153846153847</v>
      </c>
      <c r="AG50" s="50" t="s">
        <v>482</v>
      </c>
      <c r="AH50" s="3">
        <v>2154</v>
      </c>
      <c r="AI50" s="3">
        <v>305</v>
      </c>
      <c r="AJ50" s="50" t="s">
        <v>482</v>
      </c>
      <c r="AK50" s="50" t="s">
        <v>482</v>
      </c>
      <c r="AL50" s="3">
        <v>2459</v>
      </c>
      <c r="AM50" s="16">
        <v>12.61025641025641</v>
      </c>
      <c r="AN50" s="55" t="s">
        <v>482</v>
      </c>
      <c r="AO50" s="55" t="s">
        <v>482</v>
      </c>
      <c r="AP50" s="55" t="s">
        <v>482</v>
      </c>
      <c r="AQ50" s="55" t="s">
        <v>482</v>
      </c>
      <c r="AR50" s="49" t="s">
        <v>482</v>
      </c>
      <c r="AS50" s="1">
        <v>6</v>
      </c>
      <c r="AT50" s="1">
        <v>528</v>
      </c>
      <c r="AU50" s="9" t="s">
        <v>470</v>
      </c>
      <c r="AV50" s="9" t="s">
        <v>475</v>
      </c>
      <c r="AW50" s="11">
        <v>11</v>
      </c>
      <c r="AX50" s="1">
        <v>528</v>
      </c>
      <c r="AY50" s="1">
        <v>526</v>
      </c>
      <c r="AZ50" s="1">
        <v>50</v>
      </c>
      <c r="BA50" s="24">
        <v>2</v>
      </c>
    </row>
    <row r="51" spans="1:53" ht="15.9" customHeight="1" x14ac:dyDescent="0.3">
      <c r="A51" s="23" t="s">
        <v>164</v>
      </c>
      <c r="B51" s="18" t="s">
        <v>165</v>
      </c>
      <c r="C51" s="18" t="s">
        <v>166</v>
      </c>
      <c r="D51" s="19" t="s">
        <v>167</v>
      </c>
      <c r="E51" s="19" t="s">
        <v>168</v>
      </c>
      <c r="F51" s="1">
        <v>1254</v>
      </c>
      <c r="G51" s="1">
        <v>2633</v>
      </c>
      <c r="H51" s="1">
        <v>4598</v>
      </c>
      <c r="I51" s="1">
        <v>7231</v>
      </c>
      <c r="J51" s="13">
        <v>2354</v>
      </c>
      <c r="K51" s="1">
        <v>9585</v>
      </c>
      <c r="L51" s="14">
        <v>7.643540669856459</v>
      </c>
      <c r="M51" s="49" t="s">
        <v>482</v>
      </c>
      <c r="N51" s="1">
        <v>436</v>
      </c>
      <c r="O51" s="1">
        <v>304</v>
      </c>
      <c r="P51" s="1">
        <v>21224</v>
      </c>
      <c r="Q51" s="14">
        <v>16.925039872408295</v>
      </c>
      <c r="R51" s="1">
        <v>90</v>
      </c>
      <c r="S51" s="1">
        <v>968</v>
      </c>
      <c r="T51" s="49" t="s">
        <v>482</v>
      </c>
      <c r="U51" s="1">
        <v>20</v>
      </c>
      <c r="V51" s="3">
        <v>162949</v>
      </c>
      <c r="W51" s="3">
        <v>20670</v>
      </c>
      <c r="X51" s="50" t="s">
        <v>482</v>
      </c>
      <c r="Y51" s="50" t="s">
        <v>482</v>
      </c>
      <c r="Z51" s="3">
        <v>183619</v>
      </c>
      <c r="AA51" s="15">
        <v>100284</v>
      </c>
      <c r="AB51" s="15">
        <v>33136</v>
      </c>
      <c r="AC51" s="3">
        <v>13500</v>
      </c>
      <c r="AD51" s="15">
        <v>36699</v>
      </c>
      <c r="AE51" s="3">
        <v>183619</v>
      </c>
      <c r="AF51" s="16">
        <v>146.42663476874003</v>
      </c>
      <c r="AG51" s="3">
        <v>8074</v>
      </c>
      <c r="AH51" s="3">
        <v>9200</v>
      </c>
      <c r="AI51" s="3">
        <v>600</v>
      </c>
      <c r="AJ51" s="3">
        <v>1200</v>
      </c>
      <c r="AK51" s="3">
        <v>2500</v>
      </c>
      <c r="AL51" s="3">
        <v>13500</v>
      </c>
      <c r="AM51" s="16">
        <v>10.76555023923445</v>
      </c>
      <c r="AN51" s="55" t="s">
        <v>482</v>
      </c>
      <c r="AO51" s="2">
        <v>1</v>
      </c>
      <c r="AP51" s="2">
        <v>1</v>
      </c>
      <c r="AQ51" s="2">
        <v>2</v>
      </c>
      <c r="AR51" s="1">
        <v>627</v>
      </c>
      <c r="AS51" s="1">
        <v>13</v>
      </c>
      <c r="AT51" s="1">
        <v>238</v>
      </c>
      <c r="AU51" s="9" t="s">
        <v>470</v>
      </c>
      <c r="AV51" s="9" t="s">
        <v>475</v>
      </c>
      <c r="AW51" s="11">
        <v>48</v>
      </c>
      <c r="AX51" s="1">
        <v>4316</v>
      </c>
      <c r="AY51" s="1">
        <v>7157</v>
      </c>
      <c r="AZ51" s="1">
        <v>460</v>
      </c>
      <c r="BA51" s="24">
        <v>85</v>
      </c>
    </row>
    <row r="52" spans="1:53" ht="15.9" customHeight="1" x14ac:dyDescent="0.3">
      <c r="A52" s="23" t="s">
        <v>169</v>
      </c>
      <c r="B52" s="18" t="s">
        <v>170</v>
      </c>
      <c r="C52" s="18" t="s">
        <v>171</v>
      </c>
      <c r="D52" s="19" t="s">
        <v>172</v>
      </c>
      <c r="E52" s="19" t="s">
        <v>173</v>
      </c>
      <c r="F52" s="1">
        <v>449</v>
      </c>
      <c r="G52" s="1">
        <v>2385</v>
      </c>
      <c r="H52" s="49" t="s">
        <v>482</v>
      </c>
      <c r="I52" s="1">
        <v>2385</v>
      </c>
      <c r="J52" s="13">
        <v>2080</v>
      </c>
      <c r="K52" s="1">
        <v>4465</v>
      </c>
      <c r="L52" s="14">
        <v>9.9443207126948767</v>
      </c>
      <c r="M52" s="1">
        <v>25</v>
      </c>
      <c r="N52" s="1">
        <v>62</v>
      </c>
      <c r="O52" s="1">
        <v>289</v>
      </c>
      <c r="P52" s="1">
        <v>8727</v>
      </c>
      <c r="Q52" s="14">
        <v>19.43652561247216</v>
      </c>
      <c r="R52" s="1">
        <v>110</v>
      </c>
      <c r="S52" s="1">
        <v>578</v>
      </c>
      <c r="T52" s="49" t="s">
        <v>482</v>
      </c>
      <c r="U52" s="1">
        <v>27</v>
      </c>
      <c r="V52" s="3">
        <v>18688</v>
      </c>
      <c r="W52" s="3">
        <v>6890</v>
      </c>
      <c r="X52" s="3">
        <v>3414</v>
      </c>
      <c r="Y52" s="3">
        <v>2750</v>
      </c>
      <c r="Z52" s="3">
        <v>31742</v>
      </c>
      <c r="AA52" s="15">
        <v>15049</v>
      </c>
      <c r="AB52" s="15">
        <v>1630</v>
      </c>
      <c r="AC52" s="3">
        <v>7822</v>
      </c>
      <c r="AD52" s="15">
        <v>8679</v>
      </c>
      <c r="AE52" s="3">
        <v>33180</v>
      </c>
      <c r="AF52" s="16">
        <v>73.897550111358569</v>
      </c>
      <c r="AG52" s="3">
        <v>475</v>
      </c>
      <c r="AH52" s="3">
        <v>7822</v>
      </c>
      <c r="AI52" s="50" t="s">
        <v>482</v>
      </c>
      <c r="AJ52" s="50" t="s">
        <v>482</v>
      </c>
      <c r="AK52" s="50" t="s">
        <v>482</v>
      </c>
      <c r="AL52" s="3">
        <v>7822</v>
      </c>
      <c r="AM52" s="16">
        <v>17.420935412026726</v>
      </c>
      <c r="AN52" s="55" t="s">
        <v>482</v>
      </c>
      <c r="AO52" s="2">
        <v>0.7</v>
      </c>
      <c r="AP52" s="2">
        <v>0.13</v>
      </c>
      <c r="AQ52" s="2">
        <v>0.83</v>
      </c>
      <c r="AR52" s="1">
        <v>540.96385542168673</v>
      </c>
      <c r="AS52" s="1">
        <v>3</v>
      </c>
      <c r="AT52" s="1">
        <v>450</v>
      </c>
      <c r="AU52" s="9" t="s">
        <v>470</v>
      </c>
      <c r="AV52" s="9" t="s">
        <v>475</v>
      </c>
      <c r="AW52" s="11">
        <v>28</v>
      </c>
      <c r="AX52" s="1">
        <v>1332</v>
      </c>
      <c r="AY52" s="1">
        <v>3290</v>
      </c>
      <c r="AZ52" s="1">
        <v>200</v>
      </c>
      <c r="BA52" s="24">
        <v>8</v>
      </c>
    </row>
    <row r="53" spans="1:53" ht="15.9" customHeight="1" x14ac:dyDescent="0.3">
      <c r="A53" s="23" t="s">
        <v>342</v>
      </c>
      <c r="B53" s="18" t="s">
        <v>72</v>
      </c>
      <c r="C53" s="18" t="s">
        <v>343</v>
      </c>
      <c r="D53" s="19" t="s">
        <v>344</v>
      </c>
      <c r="E53" s="19" t="s">
        <v>345</v>
      </c>
      <c r="F53" s="1">
        <v>109</v>
      </c>
      <c r="G53" s="1">
        <v>400</v>
      </c>
      <c r="H53" s="49" t="s">
        <v>482</v>
      </c>
      <c r="I53" s="1">
        <v>400</v>
      </c>
      <c r="J53" s="13">
        <v>100</v>
      </c>
      <c r="K53" s="1">
        <v>500</v>
      </c>
      <c r="L53" s="14">
        <v>4.5871559633027523</v>
      </c>
      <c r="M53" s="49" t="s">
        <v>482</v>
      </c>
      <c r="N53" s="49" t="s">
        <v>482</v>
      </c>
      <c r="O53" s="1">
        <v>142</v>
      </c>
      <c r="P53" s="1">
        <v>4169</v>
      </c>
      <c r="Q53" s="14">
        <v>38.247706422018346</v>
      </c>
      <c r="R53" s="49" t="s">
        <v>482</v>
      </c>
      <c r="S53" s="1">
        <v>170</v>
      </c>
      <c r="T53" s="49" t="s">
        <v>482</v>
      </c>
      <c r="U53" s="1">
        <v>39</v>
      </c>
      <c r="V53" s="3">
        <v>5377</v>
      </c>
      <c r="W53" s="3">
        <v>5945</v>
      </c>
      <c r="X53" s="50" t="s">
        <v>482</v>
      </c>
      <c r="Y53" s="50" t="s">
        <v>482</v>
      </c>
      <c r="Z53" s="3">
        <v>11322</v>
      </c>
      <c r="AA53" s="15">
        <v>2142</v>
      </c>
      <c r="AB53" s="15">
        <v>429</v>
      </c>
      <c r="AC53" s="3">
        <v>4398</v>
      </c>
      <c r="AD53" s="15">
        <v>4353</v>
      </c>
      <c r="AE53" s="3">
        <v>11322</v>
      </c>
      <c r="AF53" s="16">
        <v>103.87155963302752</v>
      </c>
      <c r="AG53" s="50" t="s">
        <v>482</v>
      </c>
      <c r="AH53" s="3">
        <v>1156</v>
      </c>
      <c r="AI53" s="3">
        <v>3242</v>
      </c>
      <c r="AJ53" s="50" t="s">
        <v>482</v>
      </c>
      <c r="AK53" s="50" t="s">
        <v>482</v>
      </c>
      <c r="AL53" s="3">
        <v>4398</v>
      </c>
      <c r="AM53" s="16">
        <v>40.348623853211009</v>
      </c>
      <c r="AN53" s="55" t="s">
        <v>482</v>
      </c>
      <c r="AO53" s="2">
        <v>0.35</v>
      </c>
      <c r="AP53" s="55" t="s">
        <v>482</v>
      </c>
      <c r="AQ53" s="2">
        <v>0.35</v>
      </c>
      <c r="AR53" s="1">
        <v>311.42857142857144</v>
      </c>
      <c r="AS53" s="1">
        <v>3</v>
      </c>
      <c r="AT53" s="1">
        <v>300</v>
      </c>
      <c r="AU53" s="9" t="s">
        <v>470</v>
      </c>
      <c r="AV53" s="9" t="s">
        <v>474</v>
      </c>
      <c r="AW53" s="11">
        <v>14</v>
      </c>
      <c r="AX53" s="1">
        <v>700</v>
      </c>
      <c r="AY53" s="1">
        <v>1500</v>
      </c>
      <c r="AZ53" s="1">
        <v>20</v>
      </c>
      <c r="BA53" s="53" t="s">
        <v>482</v>
      </c>
    </row>
    <row r="54" spans="1:53" ht="15.9" customHeight="1" x14ac:dyDescent="0.3">
      <c r="A54" s="23" t="s">
        <v>174</v>
      </c>
      <c r="B54" s="18" t="s">
        <v>175</v>
      </c>
      <c r="C54" s="18" t="s">
        <v>176</v>
      </c>
      <c r="D54" s="19" t="s">
        <v>177</v>
      </c>
      <c r="E54" s="19" t="s">
        <v>178</v>
      </c>
      <c r="F54" s="1">
        <v>2281</v>
      </c>
      <c r="G54" s="1">
        <v>8491</v>
      </c>
      <c r="H54" s="1">
        <v>4694</v>
      </c>
      <c r="I54" s="1">
        <v>13185</v>
      </c>
      <c r="J54" s="13">
        <v>10670</v>
      </c>
      <c r="K54" s="1">
        <v>23855</v>
      </c>
      <c r="L54" s="14">
        <v>10.458132398071022</v>
      </c>
      <c r="M54" s="49" t="s">
        <v>482</v>
      </c>
      <c r="N54" s="1">
        <v>39</v>
      </c>
      <c r="O54" s="1">
        <v>330</v>
      </c>
      <c r="P54" s="1">
        <v>10435</v>
      </c>
      <c r="Q54" s="14">
        <v>4.5747479175800088</v>
      </c>
      <c r="R54" s="49" t="s">
        <v>482</v>
      </c>
      <c r="S54" s="1">
        <v>670</v>
      </c>
      <c r="T54" s="49" t="s">
        <v>482</v>
      </c>
      <c r="U54" s="49" t="s">
        <v>482</v>
      </c>
      <c r="V54" s="50" t="s">
        <v>482</v>
      </c>
      <c r="W54" s="3">
        <v>6323</v>
      </c>
      <c r="X54" s="50" t="s">
        <v>482</v>
      </c>
      <c r="Y54" s="3">
        <v>8539</v>
      </c>
      <c r="Z54" s="3">
        <v>14862</v>
      </c>
      <c r="AA54" s="15">
        <v>4527</v>
      </c>
      <c r="AB54" s="15">
        <v>1553</v>
      </c>
      <c r="AC54" s="3">
        <v>2691</v>
      </c>
      <c r="AD54" s="15">
        <v>5267</v>
      </c>
      <c r="AE54" s="3">
        <v>14038</v>
      </c>
      <c r="AF54" s="16">
        <v>6.1543182814555024</v>
      </c>
      <c r="AG54" s="50" t="s">
        <v>482</v>
      </c>
      <c r="AH54" s="3">
        <v>1840</v>
      </c>
      <c r="AI54" s="50" t="s">
        <v>482</v>
      </c>
      <c r="AJ54" s="3">
        <v>851</v>
      </c>
      <c r="AK54" s="50" t="s">
        <v>482</v>
      </c>
      <c r="AL54" s="3">
        <v>2691</v>
      </c>
      <c r="AM54" s="16">
        <v>1.1797457255589654</v>
      </c>
      <c r="AN54" s="55" t="s">
        <v>482</v>
      </c>
      <c r="AO54" s="2">
        <v>0.72</v>
      </c>
      <c r="AP54" s="55" t="s">
        <v>482</v>
      </c>
      <c r="AQ54" s="2">
        <v>0.72</v>
      </c>
      <c r="AR54" s="1">
        <v>3168.0555555555557</v>
      </c>
      <c r="AS54" s="1">
        <v>9</v>
      </c>
      <c r="AT54" s="1">
        <v>1088</v>
      </c>
      <c r="AU54" s="9" t="s">
        <v>470</v>
      </c>
      <c r="AV54" s="9" t="s">
        <v>473</v>
      </c>
      <c r="AW54" s="11">
        <v>29</v>
      </c>
      <c r="AX54" s="1">
        <v>1508</v>
      </c>
      <c r="AY54" s="1">
        <v>5000</v>
      </c>
      <c r="AZ54" s="1">
        <v>200</v>
      </c>
      <c r="BA54" s="24">
        <v>4</v>
      </c>
    </row>
    <row r="55" spans="1:53" ht="15.9" customHeight="1" x14ac:dyDescent="0.3">
      <c r="A55" s="23" t="s">
        <v>179</v>
      </c>
      <c r="B55" s="18" t="s">
        <v>180</v>
      </c>
      <c r="C55" s="18" t="s">
        <v>181</v>
      </c>
      <c r="D55" s="19" t="s">
        <v>182</v>
      </c>
      <c r="E55" s="19" t="s">
        <v>183</v>
      </c>
      <c r="F55" s="1">
        <v>4021</v>
      </c>
      <c r="G55" s="1">
        <v>22156</v>
      </c>
      <c r="H55" s="49" t="s">
        <v>482</v>
      </c>
      <c r="I55" s="1">
        <v>22156</v>
      </c>
      <c r="J55" s="51" t="s">
        <v>482</v>
      </c>
      <c r="K55" s="1">
        <v>22156</v>
      </c>
      <c r="L55" s="14">
        <v>5.5100721213628452</v>
      </c>
      <c r="M55" s="1">
        <v>29</v>
      </c>
      <c r="N55" s="1">
        <v>195</v>
      </c>
      <c r="O55" s="1">
        <v>1697</v>
      </c>
      <c r="P55" s="1">
        <v>17381</v>
      </c>
      <c r="Q55" s="14">
        <v>4.3225565779656803</v>
      </c>
      <c r="R55" s="1">
        <v>713</v>
      </c>
      <c r="S55" s="1">
        <v>289</v>
      </c>
      <c r="T55" s="1">
        <v>59</v>
      </c>
      <c r="U55" s="1">
        <v>84</v>
      </c>
      <c r="V55" s="3">
        <v>181371</v>
      </c>
      <c r="W55" s="3">
        <v>9890</v>
      </c>
      <c r="X55" s="50" t="s">
        <v>482</v>
      </c>
      <c r="Y55" s="50" t="s">
        <v>482</v>
      </c>
      <c r="Z55" s="3">
        <v>191261</v>
      </c>
      <c r="AA55" s="3">
        <v>96983</v>
      </c>
      <c r="AB55" s="3">
        <v>16168</v>
      </c>
      <c r="AC55" s="3">
        <v>22820</v>
      </c>
      <c r="AD55" s="3">
        <v>38594</v>
      </c>
      <c r="AE55" s="3">
        <v>174565</v>
      </c>
      <c r="AF55" s="16">
        <v>43.413330017408605</v>
      </c>
      <c r="AG55" s="50" t="s">
        <v>482</v>
      </c>
      <c r="AH55" s="3">
        <v>15783</v>
      </c>
      <c r="AI55" s="3">
        <v>6350</v>
      </c>
      <c r="AJ55" s="3">
        <v>687</v>
      </c>
      <c r="AK55" s="50" t="s">
        <v>482</v>
      </c>
      <c r="AL55" s="3">
        <v>22820</v>
      </c>
      <c r="AM55" s="16">
        <v>5.6752051728425768</v>
      </c>
      <c r="AN55" s="55" t="s">
        <v>482</v>
      </c>
      <c r="AO55" s="2">
        <v>0.94</v>
      </c>
      <c r="AP55" s="2">
        <v>1.44</v>
      </c>
      <c r="AQ55" s="2">
        <v>2.38</v>
      </c>
      <c r="AR55" s="1">
        <v>1689.4957983193278</v>
      </c>
      <c r="AS55" s="49" t="s">
        <v>482</v>
      </c>
      <c r="AT55" s="49" t="s">
        <v>482</v>
      </c>
      <c r="AU55" s="9" t="s">
        <v>470</v>
      </c>
      <c r="AV55" s="9" t="s">
        <v>473</v>
      </c>
      <c r="AW55" s="11">
        <v>38</v>
      </c>
      <c r="AX55" s="1">
        <v>1966</v>
      </c>
      <c r="AY55" s="49" t="s">
        <v>482</v>
      </c>
      <c r="AZ55" s="49" t="s">
        <v>482</v>
      </c>
      <c r="BA55" s="24">
        <v>32</v>
      </c>
    </row>
    <row r="56" spans="1:53" ht="15.9" customHeight="1" x14ac:dyDescent="0.3">
      <c r="A56" s="23" t="s">
        <v>184</v>
      </c>
      <c r="B56" s="18" t="s">
        <v>185</v>
      </c>
      <c r="C56" s="18" t="s">
        <v>186</v>
      </c>
      <c r="D56" s="19" t="s">
        <v>187</v>
      </c>
      <c r="E56" s="19" t="s">
        <v>188</v>
      </c>
      <c r="F56" s="1">
        <v>125</v>
      </c>
      <c r="G56" s="1">
        <v>80</v>
      </c>
      <c r="H56" s="1">
        <v>126</v>
      </c>
      <c r="I56" s="1">
        <v>206</v>
      </c>
      <c r="J56" s="13">
        <v>423</v>
      </c>
      <c r="K56" s="1">
        <v>629</v>
      </c>
      <c r="L56" s="14">
        <v>5.032</v>
      </c>
      <c r="M56" s="49" t="s">
        <v>482</v>
      </c>
      <c r="N56" s="1">
        <v>25</v>
      </c>
      <c r="O56" s="1">
        <v>60</v>
      </c>
      <c r="P56" s="1">
        <v>1343</v>
      </c>
      <c r="Q56" s="14">
        <v>10.744</v>
      </c>
      <c r="R56" s="1">
        <v>333</v>
      </c>
      <c r="S56" s="1">
        <v>537</v>
      </c>
      <c r="T56" s="49" t="s">
        <v>482</v>
      </c>
      <c r="U56" s="1">
        <v>26</v>
      </c>
      <c r="V56" s="50" t="s">
        <v>482</v>
      </c>
      <c r="W56" s="3">
        <v>5227</v>
      </c>
      <c r="X56" s="3">
        <v>3774</v>
      </c>
      <c r="Y56" s="3">
        <v>626</v>
      </c>
      <c r="Z56" s="3">
        <v>9627</v>
      </c>
      <c r="AA56" s="15">
        <v>3480</v>
      </c>
      <c r="AB56" s="15">
        <v>608</v>
      </c>
      <c r="AC56" s="3">
        <v>2253</v>
      </c>
      <c r="AD56" s="15">
        <v>2878</v>
      </c>
      <c r="AE56" s="3">
        <v>9219</v>
      </c>
      <c r="AF56" s="16">
        <v>73.751999999999995</v>
      </c>
      <c r="AG56" s="50" t="s">
        <v>482</v>
      </c>
      <c r="AH56" s="3">
        <v>1025</v>
      </c>
      <c r="AI56" s="3">
        <v>760</v>
      </c>
      <c r="AJ56" s="3">
        <v>468</v>
      </c>
      <c r="AK56" s="50" t="s">
        <v>482</v>
      </c>
      <c r="AL56" s="3">
        <v>2253</v>
      </c>
      <c r="AM56" s="16">
        <v>18.024000000000001</v>
      </c>
      <c r="AN56" s="55" t="s">
        <v>482</v>
      </c>
      <c r="AO56" s="2">
        <v>0.25</v>
      </c>
      <c r="AP56" s="55" t="s">
        <v>482</v>
      </c>
      <c r="AQ56" s="2">
        <v>0.25</v>
      </c>
      <c r="AR56" s="1">
        <v>500</v>
      </c>
      <c r="AS56" s="1">
        <v>5</v>
      </c>
      <c r="AT56" s="1">
        <v>175</v>
      </c>
      <c r="AU56" s="9" t="s">
        <v>471</v>
      </c>
      <c r="AV56" s="9" t="s">
        <v>475</v>
      </c>
      <c r="AW56" s="11">
        <v>10</v>
      </c>
      <c r="AX56" s="1">
        <v>480</v>
      </c>
      <c r="AY56" s="1">
        <v>995</v>
      </c>
      <c r="AZ56" s="1">
        <v>26</v>
      </c>
      <c r="BA56" s="24">
        <v>29</v>
      </c>
    </row>
    <row r="57" spans="1:53" ht="15.9" customHeight="1" x14ac:dyDescent="0.3">
      <c r="A57" s="23" t="s">
        <v>368</v>
      </c>
      <c r="B57" s="18" t="s">
        <v>262</v>
      </c>
      <c r="C57" s="18" t="s">
        <v>369</v>
      </c>
      <c r="D57" s="19" t="s">
        <v>370</v>
      </c>
      <c r="E57" s="19" t="s">
        <v>371</v>
      </c>
      <c r="F57" s="1">
        <v>316</v>
      </c>
      <c r="G57" s="1">
        <v>460</v>
      </c>
      <c r="H57" s="1">
        <v>275</v>
      </c>
      <c r="I57" s="1">
        <v>735</v>
      </c>
      <c r="J57" s="51" t="s">
        <v>482</v>
      </c>
      <c r="K57" s="1">
        <v>735</v>
      </c>
      <c r="L57" s="14">
        <v>2.3259493670886076</v>
      </c>
      <c r="M57" s="49" t="s">
        <v>482</v>
      </c>
      <c r="N57" s="49" t="s">
        <v>482</v>
      </c>
      <c r="O57" s="49" t="s">
        <v>482</v>
      </c>
      <c r="P57" s="49" t="s">
        <v>482</v>
      </c>
      <c r="Q57" s="14">
        <v>0</v>
      </c>
      <c r="R57" s="49" t="s">
        <v>482</v>
      </c>
      <c r="S57" s="49" t="s">
        <v>482</v>
      </c>
      <c r="T57" s="49" t="s">
        <v>482</v>
      </c>
      <c r="U57" s="1">
        <v>93</v>
      </c>
      <c r="V57" s="3">
        <v>5325</v>
      </c>
      <c r="W57" s="3">
        <v>6134</v>
      </c>
      <c r="X57" s="50" t="s">
        <v>482</v>
      </c>
      <c r="Y57" s="50" t="s">
        <v>482</v>
      </c>
      <c r="Z57" s="3">
        <v>11459</v>
      </c>
      <c r="AA57" s="15">
        <v>7000</v>
      </c>
      <c r="AB57" s="15">
        <v>752</v>
      </c>
      <c r="AC57" s="3">
        <v>1247</v>
      </c>
      <c r="AD57" s="15">
        <v>2162</v>
      </c>
      <c r="AE57" s="3">
        <v>11161</v>
      </c>
      <c r="AF57" s="16">
        <v>35.319620253164558</v>
      </c>
      <c r="AG57" s="50" t="s">
        <v>482</v>
      </c>
      <c r="AH57" s="3">
        <v>450</v>
      </c>
      <c r="AI57" s="3">
        <v>96</v>
      </c>
      <c r="AJ57" s="3">
        <v>260</v>
      </c>
      <c r="AK57" s="3">
        <v>441</v>
      </c>
      <c r="AL57" s="3">
        <v>1247</v>
      </c>
      <c r="AM57" s="16">
        <v>3.9462025316455698</v>
      </c>
      <c r="AN57" s="55" t="s">
        <v>482</v>
      </c>
      <c r="AO57" s="2">
        <v>0.5</v>
      </c>
      <c r="AP57" s="55" t="s">
        <v>482</v>
      </c>
      <c r="AQ57" s="2">
        <v>0.5</v>
      </c>
      <c r="AR57" s="1">
        <v>632</v>
      </c>
      <c r="AS57" s="1">
        <v>3</v>
      </c>
      <c r="AT57" s="1">
        <v>80</v>
      </c>
      <c r="AU57" s="9" t="s">
        <v>470</v>
      </c>
      <c r="AV57" s="9" t="s">
        <v>474</v>
      </c>
      <c r="AW57" s="11">
        <v>10</v>
      </c>
      <c r="AX57" s="1">
        <v>480</v>
      </c>
      <c r="AY57" s="1">
        <v>990</v>
      </c>
      <c r="AZ57" s="1">
        <v>16</v>
      </c>
      <c r="BA57" s="24">
        <v>63</v>
      </c>
    </row>
    <row r="58" spans="1:53" ht="15.9" customHeight="1" x14ac:dyDescent="0.3">
      <c r="A58" s="23" t="s">
        <v>386</v>
      </c>
      <c r="B58" s="18" t="s">
        <v>387</v>
      </c>
      <c r="C58" s="18" t="s">
        <v>388</v>
      </c>
      <c r="D58" s="19" t="s">
        <v>389</v>
      </c>
      <c r="E58" s="19" t="s">
        <v>390</v>
      </c>
      <c r="F58" s="1">
        <v>259</v>
      </c>
      <c r="G58" s="1">
        <v>189</v>
      </c>
      <c r="H58" s="1">
        <v>77</v>
      </c>
      <c r="I58" s="1">
        <v>266</v>
      </c>
      <c r="J58" s="13">
        <v>37</v>
      </c>
      <c r="K58" s="1">
        <v>303</v>
      </c>
      <c r="L58" s="14">
        <v>1.16988416988417</v>
      </c>
      <c r="M58" s="49" t="s">
        <v>482</v>
      </c>
      <c r="N58" s="49" t="s">
        <v>482</v>
      </c>
      <c r="O58" s="1">
        <v>315</v>
      </c>
      <c r="P58" s="1">
        <v>315</v>
      </c>
      <c r="Q58" s="14">
        <v>1.2162162162162162</v>
      </c>
      <c r="R58" s="49" t="s">
        <v>482</v>
      </c>
      <c r="S58" s="1">
        <v>24</v>
      </c>
      <c r="T58" s="1">
        <v>6</v>
      </c>
      <c r="U58" s="1">
        <v>1</v>
      </c>
      <c r="V58" s="3">
        <v>5000</v>
      </c>
      <c r="W58" s="3">
        <v>5168</v>
      </c>
      <c r="X58" s="3">
        <v>4232</v>
      </c>
      <c r="Y58" s="50" t="s">
        <v>482</v>
      </c>
      <c r="Z58" s="3">
        <v>14400</v>
      </c>
      <c r="AA58" s="15">
        <v>4035</v>
      </c>
      <c r="AB58" s="54" t="s">
        <v>482</v>
      </c>
      <c r="AC58" s="3">
        <v>8399</v>
      </c>
      <c r="AD58" s="15">
        <v>1769</v>
      </c>
      <c r="AE58" s="3">
        <v>14203</v>
      </c>
      <c r="AF58" s="16">
        <v>54.837837837837839</v>
      </c>
      <c r="AG58" s="50" t="s">
        <v>482</v>
      </c>
      <c r="AH58" s="3">
        <v>3191</v>
      </c>
      <c r="AI58" s="50" t="s">
        <v>482</v>
      </c>
      <c r="AJ58" s="3">
        <v>208</v>
      </c>
      <c r="AK58" s="3">
        <v>5000</v>
      </c>
      <c r="AL58" s="3">
        <v>8399</v>
      </c>
      <c r="AM58" s="16">
        <v>32.428571428571431</v>
      </c>
      <c r="AN58" s="55" t="s">
        <v>482</v>
      </c>
      <c r="AO58" s="2">
        <v>0.5</v>
      </c>
      <c r="AP58" s="55" t="s">
        <v>482</v>
      </c>
      <c r="AQ58" s="2">
        <v>0.5</v>
      </c>
      <c r="AR58" s="1">
        <v>518</v>
      </c>
      <c r="AS58" s="1">
        <v>4</v>
      </c>
      <c r="AT58" s="1">
        <v>250</v>
      </c>
      <c r="AU58" s="9" t="s">
        <v>470</v>
      </c>
      <c r="AV58" s="9" t="s">
        <v>473</v>
      </c>
      <c r="AW58" s="11">
        <v>20</v>
      </c>
      <c r="AX58" s="1">
        <v>780</v>
      </c>
      <c r="AY58" s="1">
        <v>390</v>
      </c>
      <c r="AZ58" s="1">
        <v>50</v>
      </c>
      <c r="BA58" s="24">
        <v>59</v>
      </c>
    </row>
    <row r="59" spans="1:53" ht="15.9" customHeight="1" x14ac:dyDescent="0.3">
      <c r="A59" s="23" t="s">
        <v>189</v>
      </c>
      <c r="B59" s="18" t="s">
        <v>190</v>
      </c>
      <c r="C59" s="18" t="s">
        <v>191</v>
      </c>
      <c r="D59" s="19" t="s">
        <v>192</v>
      </c>
      <c r="E59" s="19" t="s">
        <v>193</v>
      </c>
      <c r="F59" s="1">
        <v>15352</v>
      </c>
      <c r="G59" s="1">
        <v>76367</v>
      </c>
      <c r="H59" s="49" t="s">
        <v>482</v>
      </c>
      <c r="I59" s="1">
        <v>76367</v>
      </c>
      <c r="J59" s="13">
        <v>7271</v>
      </c>
      <c r="K59" s="1">
        <v>83638</v>
      </c>
      <c r="L59" s="14">
        <v>5.4480198019801982</v>
      </c>
      <c r="M59" s="49" t="s">
        <v>482</v>
      </c>
      <c r="N59" s="49" t="s">
        <v>482</v>
      </c>
      <c r="O59" s="1">
        <v>2600</v>
      </c>
      <c r="P59" s="1">
        <v>43500</v>
      </c>
      <c r="Q59" s="14">
        <v>2.8335070349140179</v>
      </c>
      <c r="R59" s="1">
        <v>200</v>
      </c>
      <c r="S59" s="1">
        <v>557</v>
      </c>
      <c r="T59" s="49" t="s">
        <v>482</v>
      </c>
      <c r="U59" s="1">
        <v>90</v>
      </c>
      <c r="V59" s="3">
        <v>322500</v>
      </c>
      <c r="W59" s="3">
        <v>18590</v>
      </c>
      <c r="X59" s="50" t="s">
        <v>482</v>
      </c>
      <c r="Y59" s="50" t="s">
        <v>482</v>
      </c>
      <c r="Z59" s="3">
        <v>341090</v>
      </c>
      <c r="AA59" s="3">
        <v>122777</v>
      </c>
      <c r="AB59" s="3">
        <v>40468</v>
      </c>
      <c r="AC59" s="3">
        <v>20000</v>
      </c>
      <c r="AD59" s="3">
        <v>111281</v>
      </c>
      <c r="AE59" s="3">
        <v>294526</v>
      </c>
      <c r="AF59" s="16">
        <v>19.184861907243356</v>
      </c>
      <c r="AG59" s="50" t="s">
        <v>482</v>
      </c>
      <c r="AH59" s="3">
        <v>20000</v>
      </c>
      <c r="AI59" s="50" t="s">
        <v>482</v>
      </c>
      <c r="AJ59" s="50" t="s">
        <v>482</v>
      </c>
      <c r="AK59" s="50" t="s">
        <v>482</v>
      </c>
      <c r="AL59" s="3">
        <v>20000</v>
      </c>
      <c r="AM59" s="16">
        <v>1.3027618551328817</v>
      </c>
      <c r="AN59" s="2">
        <v>1</v>
      </c>
      <c r="AO59" s="2">
        <v>1</v>
      </c>
      <c r="AP59" s="2">
        <v>3</v>
      </c>
      <c r="AQ59" s="2">
        <v>4</v>
      </c>
      <c r="AR59" s="1">
        <v>3838</v>
      </c>
      <c r="AS59" s="1">
        <v>10</v>
      </c>
      <c r="AT59" s="1">
        <v>2000</v>
      </c>
      <c r="AU59" s="9" t="s">
        <v>470</v>
      </c>
      <c r="AV59" s="9" t="s">
        <v>474</v>
      </c>
      <c r="AW59" s="11">
        <v>42</v>
      </c>
      <c r="AX59" s="1">
        <v>2184</v>
      </c>
      <c r="AY59" s="1">
        <v>33000</v>
      </c>
      <c r="AZ59" s="1">
        <v>8500</v>
      </c>
      <c r="BA59" s="24">
        <v>119</v>
      </c>
    </row>
    <row r="60" spans="1:53" ht="15.9" customHeight="1" x14ac:dyDescent="0.3">
      <c r="A60" s="23" t="s">
        <v>194</v>
      </c>
      <c r="B60" s="18" t="s">
        <v>195</v>
      </c>
      <c r="C60" s="18" t="s">
        <v>196</v>
      </c>
      <c r="D60" s="19" t="s">
        <v>197</v>
      </c>
      <c r="E60" s="19" t="s">
        <v>198</v>
      </c>
      <c r="F60" s="1">
        <v>196</v>
      </c>
      <c r="G60" s="1">
        <v>1490</v>
      </c>
      <c r="H60" s="49" t="s">
        <v>482</v>
      </c>
      <c r="I60" s="1">
        <v>1490</v>
      </c>
      <c r="J60" s="13">
        <v>1178</v>
      </c>
      <c r="K60" s="1">
        <v>2668</v>
      </c>
      <c r="L60" s="14">
        <v>13.612244897959183</v>
      </c>
      <c r="M60" s="49" t="s">
        <v>482</v>
      </c>
      <c r="N60" s="1">
        <v>49</v>
      </c>
      <c r="O60" s="1">
        <v>220</v>
      </c>
      <c r="P60" s="1">
        <v>7151</v>
      </c>
      <c r="Q60" s="14">
        <v>36.484693877551024</v>
      </c>
      <c r="R60" s="1">
        <v>605</v>
      </c>
      <c r="S60" s="1">
        <v>350</v>
      </c>
      <c r="T60" s="1">
        <v>40</v>
      </c>
      <c r="U60" s="1">
        <v>64</v>
      </c>
      <c r="V60" s="3">
        <v>17805</v>
      </c>
      <c r="W60" s="3">
        <v>6890</v>
      </c>
      <c r="X60" s="50" t="s">
        <v>482</v>
      </c>
      <c r="Y60" s="50" t="s">
        <v>482</v>
      </c>
      <c r="Z60" s="3">
        <v>24695</v>
      </c>
      <c r="AA60" s="15">
        <v>16295</v>
      </c>
      <c r="AB60" s="15">
        <v>1799</v>
      </c>
      <c r="AC60" s="3">
        <v>3305</v>
      </c>
      <c r="AD60" s="15">
        <v>3296</v>
      </c>
      <c r="AE60" s="3">
        <v>24695</v>
      </c>
      <c r="AF60" s="16">
        <v>125.99489795918367</v>
      </c>
      <c r="AG60" s="50" t="s">
        <v>482</v>
      </c>
      <c r="AH60" s="3">
        <v>1938</v>
      </c>
      <c r="AI60" s="3">
        <v>1167</v>
      </c>
      <c r="AJ60" s="3">
        <v>200</v>
      </c>
      <c r="AK60" s="50" t="s">
        <v>482</v>
      </c>
      <c r="AL60" s="3">
        <v>3305</v>
      </c>
      <c r="AM60" s="16">
        <v>16.862244897959183</v>
      </c>
      <c r="AN60" s="55" t="s">
        <v>482</v>
      </c>
      <c r="AO60" s="2">
        <v>0.4</v>
      </c>
      <c r="AP60" s="2">
        <v>0.1</v>
      </c>
      <c r="AQ60" s="2">
        <v>0.5</v>
      </c>
      <c r="AR60" s="1">
        <v>392</v>
      </c>
      <c r="AS60" s="1">
        <v>3</v>
      </c>
      <c r="AT60" s="1">
        <v>210</v>
      </c>
      <c r="AU60" s="9" t="s">
        <v>470</v>
      </c>
      <c r="AV60" s="9" t="s">
        <v>474</v>
      </c>
      <c r="AW60" s="11">
        <v>10</v>
      </c>
      <c r="AX60" s="1">
        <v>500</v>
      </c>
      <c r="AY60" s="1">
        <v>2500</v>
      </c>
      <c r="AZ60" s="1">
        <v>100</v>
      </c>
      <c r="BA60" s="24">
        <v>37</v>
      </c>
    </row>
    <row r="61" spans="1:53" ht="15.9" customHeight="1" x14ac:dyDescent="0.3">
      <c r="A61" s="23" t="s">
        <v>199</v>
      </c>
      <c r="B61" s="18" t="s">
        <v>200</v>
      </c>
      <c r="C61" s="18" t="s">
        <v>201</v>
      </c>
      <c r="D61" s="19" t="s">
        <v>202</v>
      </c>
      <c r="E61" s="19" t="s">
        <v>203</v>
      </c>
      <c r="F61" s="1">
        <v>3356</v>
      </c>
      <c r="G61" s="1">
        <v>18267</v>
      </c>
      <c r="H61" s="1">
        <v>9514</v>
      </c>
      <c r="I61" s="1">
        <v>27781</v>
      </c>
      <c r="J61" s="13">
        <v>6459</v>
      </c>
      <c r="K61" s="1">
        <v>34240</v>
      </c>
      <c r="L61" s="14">
        <v>10.202622169249105</v>
      </c>
      <c r="M61" s="1">
        <v>206</v>
      </c>
      <c r="N61" s="1">
        <v>401</v>
      </c>
      <c r="O61" s="1">
        <v>1016</v>
      </c>
      <c r="P61" s="1">
        <v>25179</v>
      </c>
      <c r="Q61" s="14">
        <v>7.5026817640047678</v>
      </c>
      <c r="R61" s="1">
        <v>479</v>
      </c>
      <c r="S61" s="1">
        <v>836</v>
      </c>
      <c r="T61" s="49" t="s">
        <v>482</v>
      </c>
      <c r="U61" s="1">
        <v>85</v>
      </c>
      <c r="V61" s="3">
        <v>157296</v>
      </c>
      <c r="W61" s="3">
        <v>6890</v>
      </c>
      <c r="X61" s="3">
        <v>287</v>
      </c>
      <c r="Y61" s="3">
        <v>5151</v>
      </c>
      <c r="Z61" s="3">
        <v>169624</v>
      </c>
      <c r="AA61" s="3">
        <v>90531</v>
      </c>
      <c r="AB61" s="3">
        <v>20460</v>
      </c>
      <c r="AC61" s="3">
        <v>31471</v>
      </c>
      <c r="AD61" s="3">
        <v>17185</v>
      </c>
      <c r="AE61" s="3">
        <v>159647</v>
      </c>
      <c r="AF61" s="16">
        <v>47.570619785458881</v>
      </c>
      <c r="AG61" s="50" t="s">
        <v>482</v>
      </c>
      <c r="AH61" s="3">
        <v>24157</v>
      </c>
      <c r="AI61" s="3">
        <v>4926</v>
      </c>
      <c r="AJ61" s="3">
        <v>2388</v>
      </c>
      <c r="AK61" s="50" t="s">
        <v>482</v>
      </c>
      <c r="AL61" s="3">
        <v>31471</v>
      </c>
      <c r="AM61" s="16">
        <v>9.3775327771156132</v>
      </c>
      <c r="AN61" s="2">
        <v>1</v>
      </c>
      <c r="AO61" s="2">
        <v>1</v>
      </c>
      <c r="AP61" s="2">
        <v>1.5</v>
      </c>
      <c r="AQ61" s="2">
        <v>2.5</v>
      </c>
      <c r="AR61" s="1">
        <v>1342.4</v>
      </c>
      <c r="AS61" s="1">
        <v>29</v>
      </c>
      <c r="AT61" s="1">
        <v>245</v>
      </c>
      <c r="AU61" s="9" t="s">
        <v>470</v>
      </c>
      <c r="AV61" s="9" t="s">
        <v>473</v>
      </c>
      <c r="AW61" s="11">
        <v>44</v>
      </c>
      <c r="AX61" s="1">
        <v>2200</v>
      </c>
      <c r="AY61" s="1">
        <v>30404</v>
      </c>
      <c r="AZ61" s="1">
        <v>1300</v>
      </c>
      <c r="BA61" s="24">
        <v>24</v>
      </c>
    </row>
    <row r="62" spans="1:53" ht="15.9" customHeight="1" x14ac:dyDescent="0.3">
      <c r="A62" s="23" t="s">
        <v>314</v>
      </c>
      <c r="B62" s="18" t="s">
        <v>315</v>
      </c>
      <c r="C62" s="18" t="s">
        <v>316</v>
      </c>
      <c r="D62" s="19" t="s">
        <v>317</v>
      </c>
      <c r="E62" s="19" t="s">
        <v>318</v>
      </c>
      <c r="F62" s="1">
        <v>536</v>
      </c>
      <c r="G62" s="1">
        <v>3327</v>
      </c>
      <c r="H62" s="1">
        <v>670</v>
      </c>
      <c r="I62" s="1">
        <v>3997</v>
      </c>
      <c r="J62" s="13">
        <v>183</v>
      </c>
      <c r="K62" s="1">
        <v>4180</v>
      </c>
      <c r="L62" s="14">
        <v>7.7985074626865671</v>
      </c>
      <c r="M62" s="49" t="s">
        <v>482</v>
      </c>
      <c r="N62" s="49" t="s">
        <v>482</v>
      </c>
      <c r="O62" s="49" t="s">
        <v>482</v>
      </c>
      <c r="P62" s="49" t="s">
        <v>482</v>
      </c>
      <c r="Q62" s="52" t="s">
        <v>482</v>
      </c>
      <c r="R62" s="49" t="s">
        <v>482</v>
      </c>
      <c r="S62" s="49" t="s">
        <v>482</v>
      </c>
      <c r="T62" s="49" t="s">
        <v>482</v>
      </c>
      <c r="U62" s="49" t="s">
        <v>482</v>
      </c>
      <c r="V62" s="50" t="s">
        <v>482</v>
      </c>
      <c r="W62" s="3">
        <v>5000</v>
      </c>
      <c r="X62" s="50" t="s">
        <v>482</v>
      </c>
      <c r="Y62" s="50" t="s">
        <v>482</v>
      </c>
      <c r="Z62" s="3">
        <v>5000</v>
      </c>
      <c r="AA62" s="15">
        <v>3802</v>
      </c>
      <c r="AB62" s="15">
        <v>337</v>
      </c>
      <c r="AC62" s="3">
        <v>334</v>
      </c>
      <c r="AD62" s="15">
        <v>128</v>
      </c>
      <c r="AE62" s="3">
        <v>4601</v>
      </c>
      <c r="AF62" s="16">
        <v>8.5839552238805972</v>
      </c>
      <c r="AG62" s="50" t="s">
        <v>482</v>
      </c>
      <c r="AH62" s="50" t="s">
        <v>482</v>
      </c>
      <c r="AI62" s="50" t="s">
        <v>482</v>
      </c>
      <c r="AJ62" s="3">
        <v>334</v>
      </c>
      <c r="AK62" s="50" t="s">
        <v>482</v>
      </c>
      <c r="AL62" s="3">
        <v>334</v>
      </c>
      <c r="AM62" s="16">
        <v>0.62313432835820892</v>
      </c>
      <c r="AN62" s="55" t="s">
        <v>482</v>
      </c>
      <c r="AO62" s="2">
        <v>0.25</v>
      </c>
      <c r="AP62" s="55" t="s">
        <v>482</v>
      </c>
      <c r="AQ62" s="2">
        <v>0.25</v>
      </c>
      <c r="AR62" s="1">
        <v>2144</v>
      </c>
      <c r="AS62" s="49" t="s">
        <v>482</v>
      </c>
      <c r="AT62" s="49" t="s">
        <v>482</v>
      </c>
      <c r="AU62" s="9" t="s">
        <v>470</v>
      </c>
      <c r="AV62" s="9" t="s">
        <v>474</v>
      </c>
      <c r="AW62" s="11">
        <v>10</v>
      </c>
      <c r="AX62" s="1">
        <v>480</v>
      </c>
      <c r="AY62" s="49" t="s">
        <v>482</v>
      </c>
      <c r="AZ62" s="49" t="s">
        <v>482</v>
      </c>
      <c r="BA62" s="53" t="s">
        <v>482</v>
      </c>
    </row>
    <row r="63" spans="1:53" ht="15.9" customHeight="1" x14ac:dyDescent="0.3">
      <c r="A63" s="23" t="s">
        <v>204</v>
      </c>
      <c r="B63" s="18" t="s">
        <v>205</v>
      </c>
      <c r="C63" s="18" t="s">
        <v>206</v>
      </c>
      <c r="D63" s="19" t="s">
        <v>207</v>
      </c>
      <c r="E63" s="19" t="s">
        <v>208</v>
      </c>
      <c r="F63" s="1">
        <v>264</v>
      </c>
      <c r="G63" s="1">
        <v>1231</v>
      </c>
      <c r="H63" s="49" t="s">
        <v>482</v>
      </c>
      <c r="I63" s="1">
        <v>1231</v>
      </c>
      <c r="J63" s="13">
        <v>1174</v>
      </c>
      <c r="K63" s="1">
        <v>2405</v>
      </c>
      <c r="L63" s="14">
        <v>9.1098484848484844</v>
      </c>
      <c r="M63" s="49" t="s">
        <v>482</v>
      </c>
      <c r="N63" s="1">
        <v>69</v>
      </c>
      <c r="O63" s="1">
        <v>287</v>
      </c>
      <c r="P63" s="1">
        <v>32438</v>
      </c>
      <c r="Q63" s="14">
        <v>122.87121212121212</v>
      </c>
      <c r="R63" s="49" t="s">
        <v>482</v>
      </c>
      <c r="S63" s="1">
        <v>240</v>
      </c>
      <c r="T63" s="1">
        <v>2</v>
      </c>
      <c r="U63" s="1">
        <v>23</v>
      </c>
      <c r="V63" s="3">
        <v>3100</v>
      </c>
      <c r="W63" s="3">
        <v>6654</v>
      </c>
      <c r="X63" s="3">
        <v>3774</v>
      </c>
      <c r="Y63" s="3">
        <v>722</v>
      </c>
      <c r="Z63" s="3">
        <v>14250</v>
      </c>
      <c r="AA63" s="15">
        <v>6280</v>
      </c>
      <c r="AB63" s="15">
        <v>754</v>
      </c>
      <c r="AC63" s="3">
        <v>1344</v>
      </c>
      <c r="AD63" s="15">
        <v>3771</v>
      </c>
      <c r="AE63" s="3">
        <v>12149</v>
      </c>
      <c r="AF63" s="16">
        <v>46.018939393939391</v>
      </c>
      <c r="AG63" s="50" t="s">
        <v>482</v>
      </c>
      <c r="AH63" s="3">
        <v>891</v>
      </c>
      <c r="AI63" s="3">
        <v>453</v>
      </c>
      <c r="AJ63" s="50" t="s">
        <v>482</v>
      </c>
      <c r="AK63" s="50" t="s">
        <v>482</v>
      </c>
      <c r="AL63" s="3">
        <v>1344</v>
      </c>
      <c r="AM63" s="16">
        <v>5.0909090909090908</v>
      </c>
      <c r="AN63" s="55" t="s">
        <v>482</v>
      </c>
      <c r="AO63" s="2">
        <v>0.37</v>
      </c>
      <c r="AP63" s="55" t="s">
        <v>482</v>
      </c>
      <c r="AQ63" s="2">
        <v>0.37</v>
      </c>
      <c r="AR63" s="1">
        <v>714</v>
      </c>
      <c r="AS63" s="1">
        <v>5</v>
      </c>
      <c r="AT63" s="1">
        <v>282</v>
      </c>
      <c r="AU63" s="9" t="s">
        <v>470</v>
      </c>
      <c r="AV63" s="9" t="s">
        <v>475</v>
      </c>
      <c r="AW63" s="11">
        <v>15</v>
      </c>
      <c r="AX63" s="1">
        <v>780</v>
      </c>
      <c r="AY63" s="1">
        <v>1744</v>
      </c>
      <c r="AZ63" s="1">
        <v>180</v>
      </c>
      <c r="BA63" s="24">
        <v>41</v>
      </c>
    </row>
    <row r="64" spans="1:53" ht="15.9" customHeight="1" x14ac:dyDescent="0.3">
      <c r="A64" s="23" t="s">
        <v>209</v>
      </c>
      <c r="B64" s="18" t="s">
        <v>228</v>
      </c>
      <c r="C64" s="18" t="s">
        <v>210</v>
      </c>
      <c r="D64" s="19" t="s">
        <v>211</v>
      </c>
      <c r="E64" s="19" t="s">
        <v>212</v>
      </c>
      <c r="F64" s="1">
        <v>204</v>
      </c>
      <c r="G64" s="1">
        <v>287</v>
      </c>
      <c r="H64" s="1">
        <v>547</v>
      </c>
      <c r="I64" s="1">
        <v>834</v>
      </c>
      <c r="J64" s="13">
        <v>188</v>
      </c>
      <c r="K64" s="1">
        <v>1022</v>
      </c>
      <c r="L64" s="14">
        <v>5.0098039215686274</v>
      </c>
      <c r="M64" s="49" t="s">
        <v>482</v>
      </c>
      <c r="N64" s="1">
        <v>3</v>
      </c>
      <c r="O64" s="1">
        <v>67</v>
      </c>
      <c r="P64" s="1">
        <v>3504</v>
      </c>
      <c r="Q64" s="14">
        <v>17.176470588235293</v>
      </c>
      <c r="R64" s="49" t="s">
        <v>482</v>
      </c>
      <c r="S64" s="49" t="s">
        <v>482</v>
      </c>
      <c r="T64" s="49" t="s">
        <v>482</v>
      </c>
      <c r="U64" s="1">
        <v>12</v>
      </c>
      <c r="V64" s="3">
        <v>5360</v>
      </c>
      <c r="W64" s="3">
        <v>5772</v>
      </c>
      <c r="X64" s="50" t="s">
        <v>482</v>
      </c>
      <c r="Y64" s="50" t="s">
        <v>482</v>
      </c>
      <c r="Z64" s="3">
        <v>11132</v>
      </c>
      <c r="AA64" s="15">
        <v>5846</v>
      </c>
      <c r="AB64" s="15">
        <v>1138</v>
      </c>
      <c r="AC64" s="3">
        <v>1184</v>
      </c>
      <c r="AD64" s="15">
        <v>2964</v>
      </c>
      <c r="AE64" s="3">
        <v>11132</v>
      </c>
      <c r="AF64" s="16">
        <v>54.568627450980394</v>
      </c>
      <c r="AG64" s="50" t="s">
        <v>482</v>
      </c>
      <c r="AH64" s="3">
        <v>829</v>
      </c>
      <c r="AI64" s="3">
        <v>215</v>
      </c>
      <c r="AJ64" s="50" t="s">
        <v>482</v>
      </c>
      <c r="AK64" s="3">
        <v>140</v>
      </c>
      <c r="AL64" s="3">
        <v>1184</v>
      </c>
      <c r="AM64" s="16">
        <v>5.8039215686274508</v>
      </c>
      <c r="AN64" s="55" t="s">
        <v>482</v>
      </c>
      <c r="AO64" s="2">
        <v>0.3</v>
      </c>
      <c r="AP64" s="55" t="s">
        <v>482</v>
      </c>
      <c r="AQ64" s="2">
        <v>0.3</v>
      </c>
      <c r="AR64" s="1">
        <v>680</v>
      </c>
      <c r="AS64" s="49" t="s">
        <v>482</v>
      </c>
      <c r="AT64" s="49" t="s">
        <v>482</v>
      </c>
      <c r="AU64" s="9" t="s">
        <v>470</v>
      </c>
      <c r="AV64" s="9" t="s">
        <v>475</v>
      </c>
      <c r="AW64" s="11">
        <v>12</v>
      </c>
      <c r="AX64" s="1">
        <v>624</v>
      </c>
      <c r="AY64" s="1">
        <v>1378</v>
      </c>
      <c r="AZ64" s="1">
        <v>5</v>
      </c>
      <c r="BA64" s="24">
        <v>41</v>
      </c>
    </row>
    <row r="65" spans="1:53" ht="15.9" customHeight="1" x14ac:dyDescent="0.3">
      <c r="A65" s="23" t="s">
        <v>372</v>
      </c>
      <c r="B65" s="18" t="s">
        <v>228</v>
      </c>
      <c r="C65" s="18" t="s">
        <v>373</v>
      </c>
      <c r="D65" s="19" t="s">
        <v>374</v>
      </c>
      <c r="E65" s="19" t="s">
        <v>375</v>
      </c>
      <c r="F65" s="1">
        <v>284</v>
      </c>
      <c r="G65" s="1">
        <v>100</v>
      </c>
      <c r="H65" s="1">
        <v>200</v>
      </c>
      <c r="I65" s="1">
        <v>300</v>
      </c>
      <c r="J65" s="13">
        <v>250</v>
      </c>
      <c r="K65" s="1">
        <v>550</v>
      </c>
      <c r="L65" s="14">
        <v>1.9366197183098592</v>
      </c>
      <c r="M65" s="49" t="s">
        <v>482</v>
      </c>
      <c r="N65" s="1">
        <v>2</v>
      </c>
      <c r="O65" s="1">
        <v>150</v>
      </c>
      <c r="P65" s="1">
        <v>150</v>
      </c>
      <c r="Q65" s="14">
        <v>0.528169014084507</v>
      </c>
      <c r="R65" s="1">
        <v>5</v>
      </c>
      <c r="S65" s="1">
        <v>65</v>
      </c>
      <c r="T65" s="1">
        <v>10</v>
      </c>
      <c r="U65" s="1">
        <v>29</v>
      </c>
      <c r="V65" s="3">
        <v>4000</v>
      </c>
      <c r="W65" s="3">
        <v>6388</v>
      </c>
      <c r="X65" s="50" t="s">
        <v>482</v>
      </c>
      <c r="Y65" s="50" t="s">
        <v>482</v>
      </c>
      <c r="Z65" s="3">
        <v>10388</v>
      </c>
      <c r="AA65" s="15">
        <v>5036</v>
      </c>
      <c r="AB65" s="54" t="s">
        <v>482</v>
      </c>
      <c r="AC65" s="3">
        <v>3976</v>
      </c>
      <c r="AD65" s="15">
        <v>1000</v>
      </c>
      <c r="AE65" s="3">
        <v>10012</v>
      </c>
      <c r="AF65" s="16">
        <v>35.25352112676056</v>
      </c>
      <c r="AG65" s="50" t="s">
        <v>482</v>
      </c>
      <c r="AH65" s="3">
        <v>3174</v>
      </c>
      <c r="AI65" s="3">
        <v>95</v>
      </c>
      <c r="AJ65" s="3">
        <v>247</v>
      </c>
      <c r="AK65" s="3">
        <v>460</v>
      </c>
      <c r="AL65" s="3">
        <v>3976</v>
      </c>
      <c r="AM65" s="16">
        <v>14</v>
      </c>
      <c r="AN65" s="55" t="s">
        <v>482</v>
      </c>
      <c r="AO65" s="2">
        <v>0.25</v>
      </c>
      <c r="AP65" s="55" t="s">
        <v>482</v>
      </c>
      <c r="AQ65" s="2">
        <v>0.25</v>
      </c>
      <c r="AR65" s="1">
        <v>1136</v>
      </c>
      <c r="AS65" s="1">
        <v>1</v>
      </c>
      <c r="AT65" s="1">
        <v>20</v>
      </c>
      <c r="AU65" s="9" t="s">
        <v>471</v>
      </c>
      <c r="AV65" s="9" t="s">
        <v>475</v>
      </c>
      <c r="AW65" s="11">
        <v>10</v>
      </c>
      <c r="AX65" s="1">
        <v>480</v>
      </c>
      <c r="AY65" s="1">
        <v>680</v>
      </c>
      <c r="AZ65" s="1">
        <v>20</v>
      </c>
      <c r="BA65" s="24">
        <v>53</v>
      </c>
    </row>
    <row r="66" spans="1:53" ht="15.9" customHeight="1" x14ac:dyDescent="0.3">
      <c r="A66" s="23" t="s">
        <v>430</v>
      </c>
      <c r="B66" s="18" t="s">
        <v>157</v>
      </c>
      <c r="C66" s="18" t="s">
        <v>346</v>
      </c>
      <c r="D66" s="19" t="s">
        <v>347</v>
      </c>
      <c r="E66" s="19" t="s">
        <v>348</v>
      </c>
      <c r="F66" s="1">
        <v>808</v>
      </c>
      <c r="G66" s="1">
        <v>350</v>
      </c>
      <c r="H66" s="1">
        <v>1250</v>
      </c>
      <c r="I66" s="1">
        <v>1600</v>
      </c>
      <c r="J66" s="13">
        <v>2965</v>
      </c>
      <c r="K66" s="1">
        <v>4565</v>
      </c>
      <c r="L66" s="14">
        <v>5.6497524752475243</v>
      </c>
      <c r="M66" s="49" t="s">
        <v>482</v>
      </c>
      <c r="N66" s="1">
        <v>48</v>
      </c>
      <c r="O66" s="1">
        <v>250</v>
      </c>
      <c r="P66" s="1">
        <v>5450</v>
      </c>
      <c r="Q66" s="14">
        <v>6.7450495049504955</v>
      </c>
      <c r="R66" s="1">
        <v>400</v>
      </c>
      <c r="S66" s="1">
        <v>295</v>
      </c>
      <c r="T66" s="49" t="s">
        <v>482</v>
      </c>
      <c r="U66" s="1">
        <v>35</v>
      </c>
      <c r="V66" s="3">
        <v>1471</v>
      </c>
      <c r="W66" s="3">
        <v>5378</v>
      </c>
      <c r="X66" s="50" t="s">
        <v>482</v>
      </c>
      <c r="Y66" s="50" t="s">
        <v>482</v>
      </c>
      <c r="Z66" s="3">
        <v>6849</v>
      </c>
      <c r="AA66" s="15">
        <v>4000</v>
      </c>
      <c r="AB66" s="54" t="s">
        <v>482</v>
      </c>
      <c r="AC66" s="3">
        <v>3484</v>
      </c>
      <c r="AD66" s="54" t="s">
        <v>482</v>
      </c>
      <c r="AE66" s="3">
        <v>7484</v>
      </c>
      <c r="AF66" s="16">
        <v>9.2623762376237622</v>
      </c>
      <c r="AG66" s="50" t="s">
        <v>482</v>
      </c>
      <c r="AH66" s="3">
        <v>773</v>
      </c>
      <c r="AI66" s="3">
        <v>2711</v>
      </c>
      <c r="AJ66" s="50" t="s">
        <v>482</v>
      </c>
      <c r="AK66" s="50" t="s">
        <v>482</v>
      </c>
      <c r="AL66" s="3">
        <v>3484</v>
      </c>
      <c r="AM66" s="16">
        <v>4.3118811881188117</v>
      </c>
      <c r="AN66" s="55" t="s">
        <v>482</v>
      </c>
      <c r="AO66" s="2">
        <v>0.25</v>
      </c>
      <c r="AP66" s="55" t="s">
        <v>482</v>
      </c>
      <c r="AQ66" s="2">
        <v>0.25</v>
      </c>
      <c r="AR66" s="1">
        <v>3232</v>
      </c>
      <c r="AS66" s="49" t="s">
        <v>482</v>
      </c>
      <c r="AT66" s="49" t="s">
        <v>482</v>
      </c>
      <c r="AU66" s="9" t="s">
        <v>471</v>
      </c>
      <c r="AV66" s="9" t="s">
        <v>474</v>
      </c>
      <c r="AW66" s="11">
        <v>10</v>
      </c>
      <c r="AX66" s="1">
        <v>480</v>
      </c>
      <c r="AY66" s="1">
        <v>942</v>
      </c>
      <c r="AZ66" s="1">
        <v>112</v>
      </c>
      <c r="BA66" s="24">
        <v>73</v>
      </c>
    </row>
    <row r="67" spans="1:53" ht="15.9" customHeight="1" x14ac:dyDescent="0.3">
      <c r="A67" s="23" t="s">
        <v>217</v>
      </c>
      <c r="B67" s="18" t="s">
        <v>218</v>
      </c>
      <c r="C67" s="18" t="s">
        <v>219</v>
      </c>
      <c r="D67" s="19" t="s">
        <v>220</v>
      </c>
      <c r="E67" s="19" t="s">
        <v>221</v>
      </c>
      <c r="F67" s="1">
        <v>828</v>
      </c>
      <c r="G67" s="1">
        <v>2196</v>
      </c>
      <c r="H67" s="1">
        <v>1595</v>
      </c>
      <c r="I67" s="1">
        <v>3791</v>
      </c>
      <c r="J67" s="13">
        <v>4062</v>
      </c>
      <c r="K67" s="1">
        <v>7853</v>
      </c>
      <c r="L67" s="14">
        <v>9.4842995169082123</v>
      </c>
      <c r="M67" s="49" t="s">
        <v>482</v>
      </c>
      <c r="N67" s="1">
        <v>25</v>
      </c>
      <c r="O67" s="1">
        <v>211</v>
      </c>
      <c r="P67" s="1">
        <v>11040</v>
      </c>
      <c r="Q67" s="14">
        <v>13.333333333333334</v>
      </c>
      <c r="R67" s="1">
        <v>248</v>
      </c>
      <c r="S67" s="1">
        <v>578</v>
      </c>
      <c r="T67" s="49" t="s">
        <v>482</v>
      </c>
      <c r="U67" s="1">
        <v>38</v>
      </c>
      <c r="V67" s="50" t="s">
        <v>482</v>
      </c>
      <c r="W67" s="3">
        <v>5000</v>
      </c>
      <c r="X67" s="50" t="s">
        <v>482</v>
      </c>
      <c r="Y67" s="3">
        <v>1011</v>
      </c>
      <c r="Z67" s="3">
        <v>6011</v>
      </c>
      <c r="AA67" s="54" t="s">
        <v>482</v>
      </c>
      <c r="AB67" s="54" t="s">
        <v>482</v>
      </c>
      <c r="AC67" s="3">
        <v>5475</v>
      </c>
      <c r="AD67" s="15">
        <v>784</v>
      </c>
      <c r="AE67" s="3">
        <v>6259</v>
      </c>
      <c r="AF67" s="16">
        <v>7.5591787439613523</v>
      </c>
      <c r="AG67" s="50" t="s">
        <v>482</v>
      </c>
      <c r="AH67" s="3">
        <v>4108</v>
      </c>
      <c r="AI67" s="3">
        <v>310</v>
      </c>
      <c r="AJ67" s="3">
        <v>1057</v>
      </c>
      <c r="AK67" s="3">
        <v>5475</v>
      </c>
      <c r="AL67" s="3">
        <v>10950</v>
      </c>
      <c r="AM67" s="16">
        <v>13.22463768115942</v>
      </c>
      <c r="AN67" s="55" t="s">
        <v>482</v>
      </c>
      <c r="AO67" s="55" t="s">
        <v>482</v>
      </c>
      <c r="AP67" s="55" t="s">
        <v>482</v>
      </c>
      <c r="AQ67" s="55" t="s">
        <v>482</v>
      </c>
      <c r="AR67" s="49" t="s">
        <v>482</v>
      </c>
      <c r="AS67" s="1">
        <v>8</v>
      </c>
      <c r="AT67" s="1">
        <v>676</v>
      </c>
      <c r="AU67" s="9" t="s">
        <v>470</v>
      </c>
      <c r="AV67" s="9" t="s">
        <v>476</v>
      </c>
      <c r="AW67" s="11">
        <v>13</v>
      </c>
      <c r="AX67" s="1">
        <v>676</v>
      </c>
      <c r="AY67" s="1">
        <v>4360</v>
      </c>
      <c r="AZ67" s="1">
        <v>175</v>
      </c>
      <c r="BA67" s="24">
        <v>41</v>
      </c>
    </row>
    <row r="68" spans="1:53" ht="15.9" customHeight="1" x14ac:dyDescent="0.3">
      <c r="A68" s="23" t="s">
        <v>222</v>
      </c>
      <c r="B68" s="18" t="s">
        <v>223</v>
      </c>
      <c r="C68" s="18" t="s">
        <v>224</v>
      </c>
      <c r="D68" s="19" t="s">
        <v>225</v>
      </c>
      <c r="E68" s="19" t="s">
        <v>226</v>
      </c>
      <c r="F68" s="1">
        <v>6126</v>
      </c>
      <c r="G68" s="1">
        <v>24392</v>
      </c>
      <c r="H68" s="1">
        <v>14866</v>
      </c>
      <c r="I68" s="1">
        <v>39258</v>
      </c>
      <c r="J68" s="13">
        <v>7522</v>
      </c>
      <c r="K68" s="1">
        <v>46780</v>
      </c>
      <c r="L68" s="14">
        <v>7.6363042768527585</v>
      </c>
      <c r="M68" s="1">
        <v>33</v>
      </c>
      <c r="N68" s="1">
        <v>1404</v>
      </c>
      <c r="O68" s="1">
        <v>1277</v>
      </c>
      <c r="P68" s="1">
        <v>26317</v>
      </c>
      <c r="Q68" s="14">
        <v>4.2959516813581455</v>
      </c>
      <c r="R68" s="1">
        <v>1131</v>
      </c>
      <c r="S68" s="1">
        <v>785</v>
      </c>
      <c r="T68" s="1">
        <v>6</v>
      </c>
      <c r="U68" s="1">
        <v>62</v>
      </c>
      <c r="V68" s="3">
        <v>222694</v>
      </c>
      <c r="W68" s="3">
        <v>12890</v>
      </c>
      <c r="X68" s="50" t="s">
        <v>482</v>
      </c>
      <c r="Y68" s="3">
        <v>9422</v>
      </c>
      <c r="Z68" s="3">
        <v>245006</v>
      </c>
      <c r="AA68" s="3">
        <v>96363</v>
      </c>
      <c r="AB68" s="3">
        <v>38188</v>
      </c>
      <c r="AC68" s="3">
        <v>31455</v>
      </c>
      <c r="AD68" s="3">
        <v>79001</v>
      </c>
      <c r="AE68" s="3">
        <v>245007</v>
      </c>
      <c r="AF68" s="16">
        <v>39.994613124387854</v>
      </c>
      <c r="AG68" s="50" t="s">
        <v>482</v>
      </c>
      <c r="AH68" s="3">
        <v>26738</v>
      </c>
      <c r="AI68" s="3">
        <v>3405</v>
      </c>
      <c r="AJ68" s="3">
        <v>1115</v>
      </c>
      <c r="AK68" s="3">
        <v>197</v>
      </c>
      <c r="AL68" s="3">
        <v>31455</v>
      </c>
      <c r="AM68" s="16">
        <v>5.1346718903036237</v>
      </c>
      <c r="AN68" s="2">
        <v>1</v>
      </c>
      <c r="AO68" s="2">
        <v>1</v>
      </c>
      <c r="AP68" s="2">
        <v>2.8</v>
      </c>
      <c r="AQ68" s="2">
        <v>3.8</v>
      </c>
      <c r="AR68" s="1">
        <v>1612.1052631578948</v>
      </c>
      <c r="AS68" s="1">
        <v>79</v>
      </c>
      <c r="AT68" s="1">
        <v>697</v>
      </c>
      <c r="AU68" s="9" t="s">
        <v>470</v>
      </c>
      <c r="AV68" s="9" t="s">
        <v>475</v>
      </c>
      <c r="AW68" s="11">
        <v>46</v>
      </c>
      <c r="AX68" s="1">
        <v>2392</v>
      </c>
      <c r="AY68" s="1">
        <v>55582</v>
      </c>
      <c r="AZ68" s="1">
        <v>3900</v>
      </c>
      <c r="BA68" s="24">
        <v>167</v>
      </c>
    </row>
    <row r="69" spans="1:53" ht="15.9" customHeight="1" x14ac:dyDescent="0.3">
      <c r="A69" s="23" t="s">
        <v>227</v>
      </c>
      <c r="B69" s="18" t="s">
        <v>228</v>
      </c>
      <c r="C69" s="18" t="s">
        <v>229</v>
      </c>
      <c r="D69" s="19" t="s">
        <v>230</v>
      </c>
      <c r="E69" s="19" t="s">
        <v>231</v>
      </c>
      <c r="F69" s="1">
        <v>537</v>
      </c>
      <c r="G69" s="1">
        <v>1100</v>
      </c>
      <c r="H69" s="49" t="s">
        <v>482</v>
      </c>
      <c r="I69" s="1">
        <v>1100</v>
      </c>
      <c r="J69" s="13">
        <v>55</v>
      </c>
      <c r="K69" s="1">
        <v>1155</v>
      </c>
      <c r="L69" s="14">
        <v>2.1508379888268156</v>
      </c>
      <c r="M69" s="49" t="s">
        <v>482</v>
      </c>
      <c r="N69" s="49" t="s">
        <v>482</v>
      </c>
      <c r="O69" s="1">
        <v>50</v>
      </c>
      <c r="P69" s="1">
        <v>3700</v>
      </c>
      <c r="Q69" s="14">
        <v>6.8901303538175043</v>
      </c>
      <c r="R69" s="49" t="s">
        <v>482</v>
      </c>
      <c r="S69" s="1">
        <v>19</v>
      </c>
      <c r="T69" s="49" t="s">
        <v>482</v>
      </c>
      <c r="U69" s="1">
        <v>23</v>
      </c>
      <c r="V69" s="3">
        <v>3433</v>
      </c>
      <c r="W69" s="3">
        <v>6890</v>
      </c>
      <c r="X69" s="50" t="s">
        <v>482</v>
      </c>
      <c r="Y69" s="50" t="s">
        <v>482</v>
      </c>
      <c r="Z69" s="3">
        <v>10323</v>
      </c>
      <c r="AA69" s="15">
        <v>7303</v>
      </c>
      <c r="AB69" s="15">
        <v>875</v>
      </c>
      <c r="AC69" s="3">
        <v>934</v>
      </c>
      <c r="AD69" s="15">
        <v>887</v>
      </c>
      <c r="AE69" s="3">
        <v>9999</v>
      </c>
      <c r="AF69" s="16">
        <v>18.620111731843576</v>
      </c>
      <c r="AG69" s="50" t="s">
        <v>482</v>
      </c>
      <c r="AH69" s="50" t="s">
        <v>482</v>
      </c>
      <c r="AI69" s="3">
        <v>934</v>
      </c>
      <c r="AJ69" s="50" t="s">
        <v>482</v>
      </c>
      <c r="AK69" s="50" t="s">
        <v>482</v>
      </c>
      <c r="AL69" s="3">
        <v>934</v>
      </c>
      <c r="AM69" s="16">
        <v>1.7392923649906891</v>
      </c>
      <c r="AN69" s="55" t="s">
        <v>482</v>
      </c>
      <c r="AO69" s="2">
        <v>0.37</v>
      </c>
      <c r="AP69" s="55" t="s">
        <v>482</v>
      </c>
      <c r="AQ69" s="2">
        <v>0.37</v>
      </c>
      <c r="AR69" s="1">
        <v>1451.3513513513515</v>
      </c>
      <c r="AS69" s="1">
        <v>1</v>
      </c>
      <c r="AT69" s="1">
        <v>15</v>
      </c>
      <c r="AU69" s="9" t="s">
        <v>470</v>
      </c>
      <c r="AV69" s="9" t="s">
        <v>475</v>
      </c>
      <c r="AW69" s="11">
        <v>15</v>
      </c>
      <c r="AX69" s="1">
        <v>720</v>
      </c>
      <c r="AY69" s="1">
        <v>500</v>
      </c>
      <c r="AZ69" s="1">
        <v>20</v>
      </c>
      <c r="BA69" s="53" t="s">
        <v>482</v>
      </c>
    </row>
    <row r="70" spans="1:53" ht="15.9" customHeight="1" x14ac:dyDescent="0.3">
      <c r="A70" s="23" t="s">
        <v>232</v>
      </c>
      <c r="B70" s="18" t="s">
        <v>440</v>
      </c>
      <c r="C70" s="18" t="s">
        <v>233</v>
      </c>
      <c r="D70" s="19" t="s">
        <v>234</v>
      </c>
      <c r="E70" s="19" t="s">
        <v>235</v>
      </c>
      <c r="F70" s="1">
        <v>8632</v>
      </c>
      <c r="G70" s="1">
        <v>49392</v>
      </c>
      <c r="H70" s="1">
        <v>39148</v>
      </c>
      <c r="I70" s="1">
        <v>88540</v>
      </c>
      <c r="J70" s="13">
        <v>47353</v>
      </c>
      <c r="K70" s="1">
        <v>135893</v>
      </c>
      <c r="L70" s="14">
        <v>15.742933271547729</v>
      </c>
      <c r="M70" s="1">
        <v>1851</v>
      </c>
      <c r="N70" s="1">
        <v>1874</v>
      </c>
      <c r="O70" s="1">
        <v>2710</v>
      </c>
      <c r="P70" s="1">
        <v>49516</v>
      </c>
      <c r="Q70" s="14">
        <v>5.7363299351251156</v>
      </c>
      <c r="R70" s="1">
        <v>5900</v>
      </c>
      <c r="S70" s="1">
        <v>1308</v>
      </c>
      <c r="T70" s="49" t="s">
        <v>482</v>
      </c>
      <c r="U70" s="1">
        <v>152</v>
      </c>
      <c r="V70" s="3">
        <v>387684</v>
      </c>
      <c r="W70" s="3">
        <v>8890</v>
      </c>
      <c r="X70" s="50" t="s">
        <v>482</v>
      </c>
      <c r="Y70" s="3">
        <v>17420</v>
      </c>
      <c r="Z70" s="3">
        <v>413994</v>
      </c>
      <c r="AA70" s="3">
        <v>213518</v>
      </c>
      <c r="AB70" s="3">
        <v>56669</v>
      </c>
      <c r="AC70" s="3">
        <v>60019</v>
      </c>
      <c r="AD70" s="3">
        <v>83788</v>
      </c>
      <c r="AE70" s="3">
        <v>413994</v>
      </c>
      <c r="AF70" s="16">
        <v>47.960379981464321</v>
      </c>
      <c r="AG70" s="50" t="s">
        <v>482</v>
      </c>
      <c r="AH70" s="3">
        <v>60019</v>
      </c>
      <c r="AI70" s="50" t="s">
        <v>482</v>
      </c>
      <c r="AJ70" s="50" t="s">
        <v>482</v>
      </c>
      <c r="AK70" s="50" t="s">
        <v>482</v>
      </c>
      <c r="AL70" s="3">
        <v>60019</v>
      </c>
      <c r="AM70" s="16">
        <v>6.95308155699722</v>
      </c>
      <c r="AN70" s="2">
        <v>1</v>
      </c>
      <c r="AO70" s="2">
        <v>1.5</v>
      </c>
      <c r="AP70" s="2">
        <v>5</v>
      </c>
      <c r="AQ70" s="2">
        <v>6.5</v>
      </c>
      <c r="AR70" s="1">
        <v>1328</v>
      </c>
      <c r="AS70" s="1">
        <v>129</v>
      </c>
      <c r="AT70" s="1">
        <v>1962</v>
      </c>
      <c r="AU70" s="9" t="s">
        <v>470</v>
      </c>
      <c r="AV70" s="9" t="s">
        <v>473</v>
      </c>
      <c r="AW70" s="11">
        <v>57</v>
      </c>
      <c r="AX70" s="1">
        <v>2964</v>
      </c>
      <c r="AY70" s="1">
        <v>89792</v>
      </c>
      <c r="AZ70" s="1">
        <v>10816</v>
      </c>
      <c r="BA70" s="24">
        <v>443</v>
      </c>
    </row>
    <row r="71" spans="1:53" ht="15.9" customHeight="1" x14ac:dyDescent="0.3">
      <c r="A71" s="23" t="s">
        <v>236</v>
      </c>
      <c r="B71" s="18" t="s">
        <v>237</v>
      </c>
      <c r="C71" s="18" t="s">
        <v>238</v>
      </c>
      <c r="D71" s="19" t="s">
        <v>239</v>
      </c>
      <c r="E71" s="19" t="s">
        <v>240</v>
      </c>
      <c r="F71" s="1">
        <v>767</v>
      </c>
      <c r="G71" s="1">
        <v>9989</v>
      </c>
      <c r="H71" s="1">
        <v>3551</v>
      </c>
      <c r="I71" s="1">
        <v>13540</v>
      </c>
      <c r="J71" s="13">
        <v>3750</v>
      </c>
      <c r="K71" s="1">
        <v>17290</v>
      </c>
      <c r="L71" s="14">
        <v>22.542372881355931</v>
      </c>
      <c r="M71" s="49" t="s">
        <v>482</v>
      </c>
      <c r="N71" s="1">
        <v>348</v>
      </c>
      <c r="O71" s="1">
        <v>2400</v>
      </c>
      <c r="P71" s="1">
        <v>13125</v>
      </c>
      <c r="Q71" s="14">
        <v>17.112125162972621</v>
      </c>
      <c r="R71" s="1">
        <v>118</v>
      </c>
      <c r="S71" s="1">
        <v>486</v>
      </c>
      <c r="T71" s="1">
        <v>10</v>
      </c>
      <c r="U71" s="49" t="s">
        <v>482</v>
      </c>
      <c r="V71" s="3">
        <v>92225</v>
      </c>
      <c r="W71" s="3">
        <v>6890</v>
      </c>
      <c r="X71" s="3">
        <v>100</v>
      </c>
      <c r="Y71" s="50" t="s">
        <v>482</v>
      </c>
      <c r="Z71" s="3">
        <v>99215</v>
      </c>
      <c r="AA71" s="15">
        <v>42489</v>
      </c>
      <c r="AB71" s="15">
        <v>11717</v>
      </c>
      <c r="AC71" s="3">
        <v>12255</v>
      </c>
      <c r="AD71" s="15">
        <v>21742</v>
      </c>
      <c r="AE71" s="3">
        <v>88203</v>
      </c>
      <c r="AF71" s="16">
        <v>114.99739243807041</v>
      </c>
      <c r="AG71" s="50" t="s">
        <v>482</v>
      </c>
      <c r="AH71" s="3">
        <v>7544</v>
      </c>
      <c r="AI71" s="3">
        <v>2561</v>
      </c>
      <c r="AJ71" s="3">
        <v>1250</v>
      </c>
      <c r="AK71" s="3">
        <v>900</v>
      </c>
      <c r="AL71" s="3">
        <v>12255</v>
      </c>
      <c r="AM71" s="16">
        <v>15.977835723598435</v>
      </c>
      <c r="AN71" s="55" t="s">
        <v>482</v>
      </c>
      <c r="AO71" s="2">
        <v>1</v>
      </c>
      <c r="AP71" s="2">
        <v>0.8</v>
      </c>
      <c r="AQ71" s="2">
        <v>1.8</v>
      </c>
      <c r="AR71" s="1">
        <v>426.11111111111109</v>
      </c>
      <c r="AS71" s="1">
        <v>6</v>
      </c>
      <c r="AT71" s="1">
        <v>750</v>
      </c>
      <c r="AU71" s="9" t="s">
        <v>470</v>
      </c>
      <c r="AV71" s="9" t="s">
        <v>475</v>
      </c>
      <c r="AW71" s="11">
        <v>44</v>
      </c>
      <c r="AX71" s="1">
        <v>2288</v>
      </c>
      <c r="AY71" s="1">
        <v>16744</v>
      </c>
      <c r="AZ71" s="1">
        <v>312</v>
      </c>
      <c r="BA71" s="24">
        <v>93</v>
      </c>
    </row>
    <row r="72" spans="1:53" ht="15.9" customHeight="1" x14ac:dyDescent="0.3">
      <c r="A72" s="23" t="s">
        <v>241</v>
      </c>
      <c r="B72" s="18" t="s">
        <v>242</v>
      </c>
      <c r="C72" s="18" t="s">
        <v>243</v>
      </c>
      <c r="D72" s="19" t="s">
        <v>244</v>
      </c>
      <c r="E72" s="19" t="s">
        <v>245</v>
      </c>
      <c r="F72" s="1">
        <v>9081</v>
      </c>
      <c r="G72" s="1">
        <v>69133</v>
      </c>
      <c r="H72" s="49" t="s">
        <v>482</v>
      </c>
      <c r="I72" s="1">
        <v>69133</v>
      </c>
      <c r="J72" s="13">
        <v>5340</v>
      </c>
      <c r="K72" s="1">
        <v>74473</v>
      </c>
      <c r="L72" s="14">
        <v>8.2009690562713349</v>
      </c>
      <c r="M72" s="1">
        <v>3</v>
      </c>
      <c r="N72" s="1">
        <v>69</v>
      </c>
      <c r="O72" s="1">
        <v>1637</v>
      </c>
      <c r="P72" s="1">
        <v>29935</v>
      </c>
      <c r="Q72" s="14">
        <v>3.2964431230040745</v>
      </c>
      <c r="R72" s="1">
        <v>995</v>
      </c>
      <c r="S72" s="1">
        <v>1200</v>
      </c>
      <c r="T72" s="1">
        <v>25</v>
      </c>
      <c r="U72" s="1">
        <v>67</v>
      </c>
      <c r="V72" s="3">
        <v>194107</v>
      </c>
      <c r="W72" s="3">
        <v>6890</v>
      </c>
      <c r="X72" s="50" t="s">
        <v>482</v>
      </c>
      <c r="Y72" s="3">
        <v>7795</v>
      </c>
      <c r="Z72" s="3">
        <v>208792</v>
      </c>
      <c r="AA72" s="3">
        <v>104776</v>
      </c>
      <c r="AB72" s="3">
        <v>34543</v>
      </c>
      <c r="AC72" s="3">
        <v>24692</v>
      </c>
      <c r="AD72" s="3">
        <v>35620</v>
      </c>
      <c r="AE72" s="3">
        <v>199631</v>
      </c>
      <c r="AF72" s="16">
        <v>21.983371875344126</v>
      </c>
      <c r="AG72" s="50" t="s">
        <v>482</v>
      </c>
      <c r="AH72" s="3">
        <v>21421</v>
      </c>
      <c r="AI72" s="3">
        <v>2557</v>
      </c>
      <c r="AJ72" s="3">
        <v>714</v>
      </c>
      <c r="AK72" s="50" t="s">
        <v>482</v>
      </c>
      <c r="AL72" s="3">
        <v>24692</v>
      </c>
      <c r="AM72" s="16">
        <v>2.7190838013434644</v>
      </c>
      <c r="AN72" s="55" t="s">
        <v>482</v>
      </c>
      <c r="AO72" s="2">
        <v>2</v>
      </c>
      <c r="AP72" s="2">
        <v>1</v>
      </c>
      <c r="AQ72" s="2">
        <v>3</v>
      </c>
      <c r="AR72" s="1">
        <v>3027</v>
      </c>
      <c r="AS72" s="1">
        <v>24</v>
      </c>
      <c r="AT72" s="1">
        <v>591</v>
      </c>
      <c r="AU72" s="9" t="s">
        <v>470</v>
      </c>
      <c r="AV72" s="9" t="s">
        <v>476</v>
      </c>
      <c r="AW72" s="11">
        <v>59</v>
      </c>
      <c r="AX72" s="1">
        <v>2832</v>
      </c>
      <c r="AY72" s="1">
        <v>30897</v>
      </c>
      <c r="AZ72" s="1">
        <v>4320</v>
      </c>
      <c r="BA72" s="24">
        <v>96</v>
      </c>
    </row>
    <row r="73" spans="1:53" ht="15.9" customHeight="1" x14ac:dyDescent="0.3">
      <c r="A73" s="23" t="s">
        <v>441</v>
      </c>
      <c r="B73" s="18" t="s">
        <v>391</v>
      </c>
      <c r="C73" s="18" t="s">
        <v>392</v>
      </c>
      <c r="D73" s="19" t="s">
        <v>393</v>
      </c>
      <c r="E73" s="19" t="s">
        <v>394</v>
      </c>
      <c r="F73" s="1">
        <v>184</v>
      </c>
      <c r="G73" s="1">
        <v>290</v>
      </c>
      <c r="H73" s="1">
        <v>1379</v>
      </c>
      <c r="I73" s="1">
        <v>1669</v>
      </c>
      <c r="J73" s="13">
        <v>246</v>
      </c>
      <c r="K73" s="1">
        <v>1915</v>
      </c>
      <c r="L73" s="14">
        <v>10.407608695652174</v>
      </c>
      <c r="M73" s="49" t="s">
        <v>482</v>
      </c>
      <c r="N73" s="1">
        <v>20</v>
      </c>
      <c r="O73" s="49" t="s">
        <v>482</v>
      </c>
      <c r="P73" s="1">
        <v>6205</v>
      </c>
      <c r="Q73" s="14">
        <v>33.722826086956523</v>
      </c>
      <c r="R73" s="1">
        <v>704</v>
      </c>
      <c r="S73" s="1">
        <v>75</v>
      </c>
      <c r="T73" s="49" t="s">
        <v>482</v>
      </c>
      <c r="U73" s="1">
        <v>55</v>
      </c>
      <c r="V73" s="3">
        <v>5000</v>
      </c>
      <c r="W73" s="3">
        <v>6890</v>
      </c>
      <c r="X73" s="50" t="s">
        <v>482</v>
      </c>
      <c r="Y73" s="50" t="s">
        <v>482</v>
      </c>
      <c r="Z73" s="3">
        <v>11890</v>
      </c>
      <c r="AA73" s="15">
        <v>4718</v>
      </c>
      <c r="AB73" s="15">
        <v>2007</v>
      </c>
      <c r="AC73" s="3">
        <v>3496</v>
      </c>
      <c r="AD73" s="15">
        <v>1667</v>
      </c>
      <c r="AE73" s="3">
        <v>11888</v>
      </c>
      <c r="AF73" s="16">
        <v>64.608695652173907</v>
      </c>
      <c r="AG73" s="50" t="s">
        <v>482</v>
      </c>
      <c r="AH73" s="50" t="s">
        <v>482</v>
      </c>
      <c r="AI73" s="3">
        <v>1169</v>
      </c>
      <c r="AJ73" s="3">
        <v>1404</v>
      </c>
      <c r="AK73" s="3">
        <v>923</v>
      </c>
      <c r="AL73" s="3">
        <v>3496</v>
      </c>
      <c r="AM73" s="16">
        <v>19</v>
      </c>
      <c r="AN73" s="55" t="s">
        <v>482</v>
      </c>
      <c r="AO73" s="2">
        <v>0.25</v>
      </c>
      <c r="AP73" s="55" t="s">
        <v>482</v>
      </c>
      <c r="AQ73" s="2">
        <v>0.25</v>
      </c>
      <c r="AR73" s="1">
        <v>736</v>
      </c>
      <c r="AS73" s="49" t="s">
        <v>482</v>
      </c>
      <c r="AT73" s="49" t="s">
        <v>482</v>
      </c>
      <c r="AU73" s="9" t="s">
        <v>471</v>
      </c>
      <c r="AV73" s="9" t="s">
        <v>475</v>
      </c>
      <c r="AW73" s="11">
        <v>10</v>
      </c>
      <c r="AX73" s="1">
        <v>480</v>
      </c>
      <c r="AY73" s="1">
        <v>6319</v>
      </c>
      <c r="AZ73" s="1">
        <v>75</v>
      </c>
      <c r="BA73" s="24">
        <v>56</v>
      </c>
    </row>
    <row r="74" spans="1:53" ht="15.9" customHeight="1" x14ac:dyDescent="0.3">
      <c r="A74" s="23" t="s">
        <v>442</v>
      </c>
      <c r="B74" s="18" t="s">
        <v>213</v>
      </c>
      <c r="C74" s="18" t="s">
        <v>214</v>
      </c>
      <c r="D74" s="19" t="s">
        <v>215</v>
      </c>
      <c r="E74" s="19" t="s">
        <v>216</v>
      </c>
      <c r="F74" s="1">
        <v>739</v>
      </c>
      <c r="G74" s="1">
        <v>350</v>
      </c>
      <c r="H74" s="1">
        <v>9000</v>
      </c>
      <c r="I74" s="1">
        <v>9350</v>
      </c>
      <c r="J74" s="13">
        <v>770</v>
      </c>
      <c r="K74" s="1">
        <v>10120</v>
      </c>
      <c r="L74" s="14">
        <v>13.694181326116373</v>
      </c>
      <c r="M74" s="1">
        <v>12</v>
      </c>
      <c r="N74" s="1">
        <v>50</v>
      </c>
      <c r="O74" s="49" t="s">
        <v>482</v>
      </c>
      <c r="P74" s="1">
        <v>13886</v>
      </c>
      <c r="Q74" s="14">
        <v>18.790257104194858</v>
      </c>
      <c r="R74" s="1">
        <v>979</v>
      </c>
      <c r="S74" s="1">
        <v>685</v>
      </c>
      <c r="T74" s="49" t="s">
        <v>482</v>
      </c>
      <c r="U74" s="1">
        <v>96</v>
      </c>
      <c r="V74" s="3">
        <v>5000</v>
      </c>
      <c r="W74" s="3">
        <v>6890</v>
      </c>
      <c r="X74" s="3">
        <v>3774</v>
      </c>
      <c r="Y74" s="50" t="s">
        <v>482</v>
      </c>
      <c r="Z74" s="3">
        <v>15664</v>
      </c>
      <c r="AA74" s="15">
        <v>5470</v>
      </c>
      <c r="AB74" s="15">
        <v>1017</v>
      </c>
      <c r="AC74" s="3">
        <v>7302</v>
      </c>
      <c r="AD74" s="15">
        <v>1876</v>
      </c>
      <c r="AE74" s="3">
        <v>15665</v>
      </c>
      <c r="AF74" s="16">
        <v>21.197564276048716</v>
      </c>
      <c r="AG74" s="50" t="s">
        <v>482</v>
      </c>
      <c r="AH74" s="3">
        <v>1041</v>
      </c>
      <c r="AI74" s="3">
        <v>2090</v>
      </c>
      <c r="AJ74" s="3">
        <v>1545</v>
      </c>
      <c r="AK74" s="3">
        <v>2626</v>
      </c>
      <c r="AL74" s="3">
        <v>7302</v>
      </c>
      <c r="AM74" s="16">
        <v>9.8809201623815959</v>
      </c>
      <c r="AN74" s="55" t="s">
        <v>482</v>
      </c>
      <c r="AO74" s="2">
        <v>0.25</v>
      </c>
      <c r="AP74" s="2">
        <v>0.1</v>
      </c>
      <c r="AQ74" s="2">
        <v>0.35</v>
      </c>
      <c r="AR74" s="1">
        <v>2111.4285714285716</v>
      </c>
      <c r="AS74" s="1">
        <v>2</v>
      </c>
      <c r="AT74" s="1">
        <v>20</v>
      </c>
      <c r="AU74" s="9" t="s">
        <v>471</v>
      </c>
      <c r="AV74" s="9" t="s">
        <v>475</v>
      </c>
      <c r="AW74" s="11">
        <v>14</v>
      </c>
      <c r="AX74" s="1">
        <v>578</v>
      </c>
      <c r="AY74" s="1">
        <v>18000</v>
      </c>
      <c r="AZ74" s="1">
        <v>100</v>
      </c>
      <c r="BA74" s="24">
        <v>439</v>
      </c>
    </row>
    <row r="75" spans="1:53" ht="15.9" customHeight="1" x14ac:dyDescent="0.3">
      <c r="A75" s="23" t="s">
        <v>246</v>
      </c>
      <c r="B75" s="18" t="s">
        <v>247</v>
      </c>
      <c r="C75" s="18" t="s">
        <v>248</v>
      </c>
      <c r="D75" s="19" t="s">
        <v>249</v>
      </c>
      <c r="E75" s="19" t="s">
        <v>250</v>
      </c>
      <c r="F75" s="1">
        <v>1719</v>
      </c>
      <c r="G75" s="1">
        <v>2993</v>
      </c>
      <c r="H75" s="1">
        <v>4821</v>
      </c>
      <c r="I75" s="1">
        <v>7814</v>
      </c>
      <c r="J75" s="13">
        <v>2403</v>
      </c>
      <c r="K75" s="1">
        <v>10217</v>
      </c>
      <c r="L75" s="14">
        <v>5.9435718440954046</v>
      </c>
      <c r="M75" s="1">
        <v>22</v>
      </c>
      <c r="N75" s="1">
        <v>170</v>
      </c>
      <c r="O75" s="1">
        <v>89</v>
      </c>
      <c r="P75" s="1">
        <v>7293</v>
      </c>
      <c r="Q75" s="14">
        <v>4.2425828970331585</v>
      </c>
      <c r="R75" s="1">
        <v>180</v>
      </c>
      <c r="S75" s="1">
        <v>389</v>
      </c>
      <c r="T75" s="49" t="s">
        <v>482</v>
      </c>
      <c r="U75" s="1">
        <v>31</v>
      </c>
      <c r="V75" s="3">
        <v>77063</v>
      </c>
      <c r="W75" s="3">
        <v>6890</v>
      </c>
      <c r="X75" s="50" t="s">
        <v>482</v>
      </c>
      <c r="Y75" s="50" t="s">
        <v>482</v>
      </c>
      <c r="Z75" s="3">
        <v>83953</v>
      </c>
      <c r="AA75" s="15">
        <v>50721</v>
      </c>
      <c r="AB75" s="15">
        <v>12465</v>
      </c>
      <c r="AC75" s="3">
        <v>11093</v>
      </c>
      <c r="AD75" s="15">
        <v>9674</v>
      </c>
      <c r="AE75" s="3">
        <v>83953</v>
      </c>
      <c r="AF75" s="16">
        <v>48.838278068644563</v>
      </c>
      <c r="AG75" s="50" t="s">
        <v>482</v>
      </c>
      <c r="AH75" s="3">
        <v>11093</v>
      </c>
      <c r="AI75" s="50" t="s">
        <v>482</v>
      </c>
      <c r="AJ75" s="50" t="s">
        <v>482</v>
      </c>
      <c r="AK75" s="50" t="s">
        <v>482</v>
      </c>
      <c r="AL75" s="3">
        <v>11093</v>
      </c>
      <c r="AM75" s="16">
        <v>6.4531704479348457</v>
      </c>
      <c r="AN75" s="55" t="s">
        <v>482</v>
      </c>
      <c r="AO75" s="2">
        <v>0.75</v>
      </c>
      <c r="AP75" s="2">
        <v>0.37</v>
      </c>
      <c r="AQ75" s="2">
        <v>1.1200000000000001</v>
      </c>
      <c r="AR75" s="1">
        <v>1534.8214285714284</v>
      </c>
      <c r="AS75" s="1">
        <v>27</v>
      </c>
      <c r="AT75" s="1">
        <v>216</v>
      </c>
      <c r="AU75" s="9" t="s">
        <v>470</v>
      </c>
      <c r="AV75" s="9" t="s">
        <v>474</v>
      </c>
      <c r="AW75" s="11">
        <v>35</v>
      </c>
      <c r="AX75" s="1">
        <v>1820</v>
      </c>
      <c r="AY75" s="1">
        <v>7000</v>
      </c>
      <c r="AZ75" s="1">
        <v>200</v>
      </c>
      <c r="BA75" s="24">
        <v>65</v>
      </c>
    </row>
    <row r="76" spans="1:53" ht="15.9" customHeight="1" x14ac:dyDescent="0.3">
      <c r="A76" s="23" t="s">
        <v>251</v>
      </c>
      <c r="B76" s="18" t="s">
        <v>252</v>
      </c>
      <c r="C76" s="18" t="s">
        <v>253</v>
      </c>
      <c r="D76" s="19" t="s">
        <v>254</v>
      </c>
      <c r="E76" s="19" t="s">
        <v>255</v>
      </c>
      <c r="F76" s="1">
        <v>46</v>
      </c>
      <c r="G76" s="1">
        <v>5405</v>
      </c>
      <c r="H76" s="49" t="s">
        <v>482</v>
      </c>
      <c r="I76" s="1">
        <v>5405</v>
      </c>
      <c r="J76" s="13">
        <v>5191</v>
      </c>
      <c r="K76" s="1">
        <v>10596</v>
      </c>
      <c r="L76" s="14">
        <v>230.34782608695653</v>
      </c>
      <c r="M76" s="49" t="s">
        <v>482</v>
      </c>
      <c r="N76" s="49" t="s">
        <v>482</v>
      </c>
      <c r="O76" s="1">
        <v>450</v>
      </c>
      <c r="P76" s="1">
        <v>6054</v>
      </c>
      <c r="Q76" s="14">
        <v>131.60869565217391</v>
      </c>
      <c r="R76" s="49" t="s">
        <v>482</v>
      </c>
      <c r="S76" s="1">
        <v>225</v>
      </c>
      <c r="T76" s="49" t="s">
        <v>482</v>
      </c>
      <c r="U76" s="1">
        <v>13</v>
      </c>
      <c r="V76" s="3">
        <v>4558</v>
      </c>
      <c r="W76" s="3">
        <v>6512</v>
      </c>
      <c r="X76" s="50" t="s">
        <v>482</v>
      </c>
      <c r="Y76" s="50" t="s">
        <v>482</v>
      </c>
      <c r="Z76" s="3">
        <v>11070</v>
      </c>
      <c r="AA76" s="15">
        <v>5040</v>
      </c>
      <c r="AB76" s="15">
        <v>726</v>
      </c>
      <c r="AC76" s="3">
        <v>1121</v>
      </c>
      <c r="AD76" s="15">
        <v>3833</v>
      </c>
      <c r="AE76" s="3">
        <v>10720</v>
      </c>
      <c r="AF76" s="16">
        <v>233.04347826086956</v>
      </c>
      <c r="AG76" s="50" t="s">
        <v>482</v>
      </c>
      <c r="AH76" s="3">
        <v>669</v>
      </c>
      <c r="AI76" s="3">
        <v>328</v>
      </c>
      <c r="AJ76" s="50" t="s">
        <v>482</v>
      </c>
      <c r="AK76" s="3">
        <v>124</v>
      </c>
      <c r="AL76" s="3">
        <v>1121</v>
      </c>
      <c r="AM76" s="16">
        <v>24.369565217391305</v>
      </c>
      <c r="AN76" s="55" t="s">
        <v>482</v>
      </c>
      <c r="AO76" s="2">
        <v>0.3</v>
      </c>
      <c r="AP76" s="2">
        <v>0</v>
      </c>
      <c r="AQ76" s="2">
        <v>0.3</v>
      </c>
      <c r="AR76" s="1">
        <v>153.33333333333334</v>
      </c>
      <c r="AS76" s="1">
        <v>4</v>
      </c>
      <c r="AT76" s="1">
        <v>700</v>
      </c>
      <c r="AU76" s="9" t="s">
        <v>470</v>
      </c>
      <c r="AV76" s="9" t="s">
        <v>473</v>
      </c>
      <c r="AW76" s="11">
        <v>12</v>
      </c>
      <c r="AX76" s="1">
        <v>1044</v>
      </c>
      <c r="AY76" s="1">
        <v>1400</v>
      </c>
      <c r="AZ76" s="1">
        <v>1275</v>
      </c>
      <c r="BA76" s="24">
        <v>82</v>
      </c>
    </row>
    <row r="77" spans="1:53" ht="15.9" customHeight="1" x14ac:dyDescent="0.3">
      <c r="A77" s="23" t="s">
        <v>256</v>
      </c>
      <c r="B77" s="18" t="s">
        <v>257</v>
      </c>
      <c r="C77" s="18" t="s">
        <v>258</v>
      </c>
      <c r="D77" s="19" t="s">
        <v>259</v>
      </c>
      <c r="E77" s="19" t="s">
        <v>260</v>
      </c>
      <c r="F77" s="1">
        <v>1481</v>
      </c>
      <c r="G77" s="1">
        <v>6346</v>
      </c>
      <c r="H77" s="49" t="s">
        <v>482</v>
      </c>
      <c r="I77" s="1">
        <v>6346</v>
      </c>
      <c r="J77" s="13">
        <v>2257</v>
      </c>
      <c r="K77" s="1">
        <v>8603</v>
      </c>
      <c r="L77" s="14">
        <v>5.8089128966914245</v>
      </c>
      <c r="M77" s="1">
        <v>15</v>
      </c>
      <c r="N77" s="1">
        <v>680</v>
      </c>
      <c r="O77" s="49" t="s">
        <v>482</v>
      </c>
      <c r="P77" s="1">
        <v>8484</v>
      </c>
      <c r="Q77" s="14">
        <v>5.7285617825793382</v>
      </c>
      <c r="R77" s="1">
        <v>154</v>
      </c>
      <c r="S77" s="1">
        <v>418</v>
      </c>
      <c r="T77" s="49" t="s">
        <v>482</v>
      </c>
      <c r="U77" s="1">
        <v>80</v>
      </c>
      <c r="V77" s="3">
        <v>76444</v>
      </c>
      <c r="W77" s="3">
        <v>6890</v>
      </c>
      <c r="X77" s="50" t="s">
        <v>482</v>
      </c>
      <c r="Y77" s="50" t="s">
        <v>482</v>
      </c>
      <c r="Z77" s="3">
        <v>83334</v>
      </c>
      <c r="AA77" s="15">
        <v>49075</v>
      </c>
      <c r="AB77" s="15">
        <v>12912</v>
      </c>
      <c r="AC77" s="3">
        <v>9779</v>
      </c>
      <c r="AD77" s="15">
        <v>11568</v>
      </c>
      <c r="AE77" s="3">
        <v>83334</v>
      </c>
      <c r="AF77" s="16">
        <v>56.268737339635379</v>
      </c>
      <c r="AG77" s="50" t="s">
        <v>482</v>
      </c>
      <c r="AH77" s="3">
        <v>7889</v>
      </c>
      <c r="AI77" s="50" t="s">
        <v>482</v>
      </c>
      <c r="AJ77" s="3">
        <v>1890</v>
      </c>
      <c r="AK77" s="50" t="s">
        <v>482</v>
      </c>
      <c r="AL77" s="3">
        <v>9779</v>
      </c>
      <c r="AM77" s="16">
        <v>6.6029709655638085</v>
      </c>
      <c r="AN77" s="55" t="s">
        <v>482</v>
      </c>
      <c r="AO77" s="2">
        <v>1</v>
      </c>
      <c r="AP77" s="2">
        <v>0.38</v>
      </c>
      <c r="AQ77" s="2">
        <v>1.38</v>
      </c>
      <c r="AR77" s="1">
        <v>1073.1884057971015</v>
      </c>
      <c r="AS77" s="49" t="s">
        <v>482</v>
      </c>
      <c r="AT77" s="49" t="s">
        <v>482</v>
      </c>
      <c r="AU77" s="9" t="s">
        <v>470</v>
      </c>
      <c r="AV77" s="9" t="s">
        <v>474</v>
      </c>
      <c r="AW77" s="11">
        <v>36</v>
      </c>
      <c r="AX77" s="1">
        <v>1872</v>
      </c>
      <c r="AY77" s="1">
        <v>6398</v>
      </c>
      <c r="AZ77" s="49" t="s">
        <v>482</v>
      </c>
      <c r="BA77" s="24">
        <v>37</v>
      </c>
    </row>
    <row r="78" spans="1:53" ht="15.9" customHeight="1" x14ac:dyDescent="0.3">
      <c r="A78" s="23" t="s">
        <v>261</v>
      </c>
      <c r="B78" s="18" t="s">
        <v>262</v>
      </c>
      <c r="C78" s="18" t="s">
        <v>263</v>
      </c>
      <c r="D78" s="19" t="s">
        <v>264</v>
      </c>
      <c r="E78" s="19" t="s">
        <v>265</v>
      </c>
      <c r="F78" s="1">
        <v>293</v>
      </c>
      <c r="G78" s="1">
        <v>1500</v>
      </c>
      <c r="H78" s="1">
        <v>1500</v>
      </c>
      <c r="I78" s="1">
        <v>3000</v>
      </c>
      <c r="J78" s="13">
        <v>3300</v>
      </c>
      <c r="K78" s="1">
        <v>6300</v>
      </c>
      <c r="L78" s="14">
        <v>21.501706484641637</v>
      </c>
      <c r="M78" s="49" t="s">
        <v>482</v>
      </c>
      <c r="N78" s="1">
        <v>400</v>
      </c>
      <c r="O78" s="1">
        <v>30</v>
      </c>
      <c r="P78" s="1">
        <v>9280</v>
      </c>
      <c r="Q78" s="14">
        <v>31.672354948805459</v>
      </c>
      <c r="R78" s="1">
        <v>510</v>
      </c>
      <c r="S78" s="1">
        <v>250</v>
      </c>
      <c r="T78" s="49" t="s">
        <v>482</v>
      </c>
      <c r="U78" s="1">
        <v>42</v>
      </c>
      <c r="V78" s="3">
        <v>8613</v>
      </c>
      <c r="W78" s="3">
        <v>6134</v>
      </c>
      <c r="X78" s="50" t="s">
        <v>482</v>
      </c>
      <c r="Y78" s="50" t="s">
        <v>482</v>
      </c>
      <c r="Z78" s="3">
        <v>14747</v>
      </c>
      <c r="AA78" s="15">
        <v>1443</v>
      </c>
      <c r="AB78" s="15">
        <v>380</v>
      </c>
      <c r="AC78" s="3">
        <v>3384</v>
      </c>
      <c r="AD78" s="15">
        <v>9538</v>
      </c>
      <c r="AE78" s="3">
        <v>14745</v>
      </c>
      <c r="AF78" s="16">
        <v>50.324232081911262</v>
      </c>
      <c r="AG78" s="3">
        <v>14745</v>
      </c>
      <c r="AH78" s="3">
        <v>1709</v>
      </c>
      <c r="AI78" s="3">
        <v>1154</v>
      </c>
      <c r="AJ78" s="3">
        <v>521</v>
      </c>
      <c r="AK78" s="50" t="s">
        <v>482</v>
      </c>
      <c r="AL78" s="3">
        <v>3384</v>
      </c>
      <c r="AM78" s="16">
        <v>11.549488054607508</v>
      </c>
      <c r="AN78" s="55" t="s">
        <v>482</v>
      </c>
      <c r="AO78" s="2">
        <v>0.25</v>
      </c>
      <c r="AP78" s="55" t="s">
        <v>482</v>
      </c>
      <c r="AQ78" s="2">
        <v>0.25</v>
      </c>
      <c r="AR78" s="1">
        <v>1172</v>
      </c>
      <c r="AS78" s="1">
        <v>2</v>
      </c>
      <c r="AT78" s="1">
        <v>636</v>
      </c>
      <c r="AU78" s="9" t="s">
        <v>471</v>
      </c>
      <c r="AV78" s="9" t="s">
        <v>475</v>
      </c>
      <c r="AW78" s="11">
        <v>10</v>
      </c>
      <c r="AX78" s="1">
        <v>480</v>
      </c>
      <c r="AY78" s="1">
        <v>5000</v>
      </c>
      <c r="AZ78" s="1">
        <v>200</v>
      </c>
      <c r="BA78" s="24">
        <v>145</v>
      </c>
    </row>
    <row r="79" spans="1:53" ht="15.9" customHeight="1" x14ac:dyDescent="0.3">
      <c r="A79" s="23" t="s">
        <v>266</v>
      </c>
      <c r="B79" s="18" t="s">
        <v>267</v>
      </c>
      <c r="C79" s="18" t="s">
        <v>268</v>
      </c>
      <c r="D79" s="19" t="s">
        <v>269</v>
      </c>
      <c r="E79" s="19" t="s">
        <v>270</v>
      </c>
      <c r="F79" s="1">
        <v>114</v>
      </c>
      <c r="G79" s="1">
        <v>948</v>
      </c>
      <c r="H79" s="1">
        <v>550</v>
      </c>
      <c r="I79" s="1">
        <v>1498</v>
      </c>
      <c r="J79" s="13">
        <v>848</v>
      </c>
      <c r="K79" s="1">
        <v>2346</v>
      </c>
      <c r="L79" s="14">
        <v>20.578947368421051</v>
      </c>
      <c r="M79" s="49" t="s">
        <v>482</v>
      </c>
      <c r="N79" s="1">
        <v>175</v>
      </c>
      <c r="O79" s="1">
        <v>280</v>
      </c>
      <c r="P79" s="1">
        <v>5317</v>
      </c>
      <c r="Q79" s="14">
        <v>46.640350877192979</v>
      </c>
      <c r="R79" s="1">
        <v>274</v>
      </c>
      <c r="S79" s="1">
        <v>344</v>
      </c>
      <c r="T79" s="1">
        <v>8</v>
      </c>
      <c r="U79" s="1">
        <v>4</v>
      </c>
      <c r="V79" s="3">
        <v>3597</v>
      </c>
      <c r="W79" s="3">
        <v>6360</v>
      </c>
      <c r="X79" s="50" t="s">
        <v>482</v>
      </c>
      <c r="Y79" s="3">
        <v>26</v>
      </c>
      <c r="Z79" s="3">
        <v>9983</v>
      </c>
      <c r="AA79" s="15">
        <v>5725</v>
      </c>
      <c r="AB79" s="15">
        <v>639</v>
      </c>
      <c r="AC79" s="3">
        <v>1524</v>
      </c>
      <c r="AD79" s="15">
        <v>2118</v>
      </c>
      <c r="AE79" s="3">
        <v>10006</v>
      </c>
      <c r="AF79" s="16">
        <v>87.771929824561397</v>
      </c>
      <c r="AG79" s="50" t="s">
        <v>482</v>
      </c>
      <c r="AH79" s="3">
        <v>973</v>
      </c>
      <c r="AI79" s="3">
        <v>347</v>
      </c>
      <c r="AJ79" s="3">
        <v>204</v>
      </c>
      <c r="AK79" s="50" t="s">
        <v>482</v>
      </c>
      <c r="AL79" s="3">
        <v>1524</v>
      </c>
      <c r="AM79" s="16">
        <v>13.368421052631579</v>
      </c>
      <c r="AN79" s="55" t="s">
        <v>482</v>
      </c>
      <c r="AO79" s="2">
        <v>0.27</v>
      </c>
      <c r="AP79" s="55" t="s">
        <v>482</v>
      </c>
      <c r="AQ79" s="2">
        <v>0.27</v>
      </c>
      <c r="AR79" s="1">
        <v>422.22222222222217</v>
      </c>
      <c r="AS79" s="1">
        <v>4</v>
      </c>
      <c r="AT79" s="1">
        <v>265</v>
      </c>
      <c r="AU79" s="9" t="s">
        <v>470</v>
      </c>
      <c r="AV79" s="9" t="s">
        <v>475</v>
      </c>
      <c r="AW79" s="11">
        <v>11</v>
      </c>
      <c r="AX79" s="1">
        <v>550</v>
      </c>
      <c r="AY79" s="1">
        <v>1260</v>
      </c>
      <c r="AZ79" s="1">
        <v>76</v>
      </c>
      <c r="BA79" s="24">
        <v>54</v>
      </c>
    </row>
    <row r="80" spans="1:53" ht="15.9" customHeight="1" x14ac:dyDescent="0.3">
      <c r="A80" s="23" t="s">
        <v>271</v>
      </c>
      <c r="B80" s="18" t="s">
        <v>272</v>
      </c>
      <c r="C80" s="18" t="s">
        <v>273</v>
      </c>
      <c r="D80" s="19" t="s">
        <v>274</v>
      </c>
      <c r="E80" s="19" t="s">
        <v>275</v>
      </c>
      <c r="F80" s="1">
        <v>1210</v>
      </c>
      <c r="G80" s="1">
        <v>1645</v>
      </c>
      <c r="H80" s="1">
        <v>1425</v>
      </c>
      <c r="I80" s="1">
        <v>3070</v>
      </c>
      <c r="J80" s="13">
        <v>6554</v>
      </c>
      <c r="K80" s="1">
        <v>9624</v>
      </c>
      <c r="L80" s="14">
        <v>7.9537190082644624</v>
      </c>
      <c r="M80" s="49" t="s">
        <v>482</v>
      </c>
      <c r="N80" s="1">
        <v>14</v>
      </c>
      <c r="O80" s="49" t="s">
        <v>482</v>
      </c>
      <c r="P80" s="1">
        <v>10734</v>
      </c>
      <c r="Q80" s="14">
        <v>8.8710743801652896</v>
      </c>
      <c r="R80" s="1">
        <v>534</v>
      </c>
      <c r="S80" s="1">
        <v>655</v>
      </c>
      <c r="T80" s="49" t="s">
        <v>482</v>
      </c>
      <c r="U80" s="1">
        <v>22</v>
      </c>
      <c r="V80" s="3">
        <v>1900</v>
      </c>
      <c r="W80" s="3">
        <v>6411</v>
      </c>
      <c r="X80" s="50" t="s">
        <v>482</v>
      </c>
      <c r="Y80" s="3">
        <v>1832</v>
      </c>
      <c r="Z80" s="3">
        <v>10143</v>
      </c>
      <c r="AA80" s="54" t="s">
        <v>482</v>
      </c>
      <c r="AB80" s="54" t="s">
        <v>482</v>
      </c>
      <c r="AC80" s="3">
        <v>5058</v>
      </c>
      <c r="AD80" s="15">
        <v>5086</v>
      </c>
      <c r="AE80" s="3">
        <v>10144</v>
      </c>
      <c r="AF80" s="16">
        <v>8.3834710743801661</v>
      </c>
      <c r="AG80" s="50" t="s">
        <v>482</v>
      </c>
      <c r="AH80" s="3">
        <v>3566</v>
      </c>
      <c r="AI80" s="3">
        <v>775</v>
      </c>
      <c r="AJ80" s="3">
        <v>717</v>
      </c>
      <c r="AK80" s="50" t="s">
        <v>482</v>
      </c>
      <c r="AL80" s="3">
        <v>5058</v>
      </c>
      <c r="AM80" s="16">
        <v>4.1801652892561982</v>
      </c>
      <c r="AN80" s="55" t="s">
        <v>482</v>
      </c>
      <c r="AO80" s="55" t="s">
        <v>482</v>
      </c>
      <c r="AP80" s="55" t="s">
        <v>482</v>
      </c>
      <c r="AQ80" s="55" t="s">
        <v>482</v>
      </c>
      <c r="AR80" s="49" t="s">
        <v>482</v>
      </c>
      <c r="AS80" s="1">
        <v>15</v>
      </c>
      <c r="AT80" s="1">
        <v>1000</v>
      </c>
      <c r="AU80" s="9" t="s">
        <v>470</v>
      </c>
      <c r="AV80" s="9" t="s">
        <v>473</v>
      </c>
      <c r="AW80" s="11">
        <v>23</v>
      </c>
      <c r="AX80" s="1">
        <v>1198</v>
      </c>
      <c r="AY80" s="1">
        <v>8843</v>
      </c>
      <c r="AZ80" s="1">
        <v>175</v>
      </c>
      <c r="BA80" s="24">
        <v>21</v>
      </c>
    </row>
    <row r="81" spans="1:53" ht="15.9" customHeight="1" x14ac:dyDescent="0.3">
      <c r="A81" s="23" t="s">
        <v>354</v>
      </c>
      <c r="B81" s="18" t="s">
        <v>355</v>
      </c>
      <c r="C81" s="18" t="s">
        <v>356</v>
      </c>
      <c r="D81" s="19" t="s">
        <v>357</v>
      </c>
      <c r="E81" s="19" t="s">
        <v>358</v>
      </c>
      <c r="F81" s="1">
        <v>720</v>
      </c>
      <c r="G81" s="1">
        <v>921</v>
      </c>
      <c r="H81" s="1">
        <v>1514</v>
      </c>
      <c r="I81" s="1">
        <v>2435</v>
      </c>
      <c r="J81" s="13">
        <v>664</v>
      </c>
      <c r="K81" s="1">
        <v>3099</v>
      </c>
      <c r="L81" s="14">
        <v>4.3041666666666663</v>
      </c>
      <c r="M81" s="1">
        <v>3</v>
      </c>
      <c r="N81" s="1">
        <v>118</v>
      </c>
      <c r="O81" s="1">
        <v>903</v>
      </c>
      <c r="P81" s="1">
        <v>6366</v>
      </c>
      <c r="Q81" s="14">
        <v>8.8416666666666668</v>
      </c>
      <c r="R81" s="1">
        <v>346</v>
      </c>
      <c r="S81" s="1">
        <v>181</v>
      </c>
      <c r="T81" s="49" t="s">
        <v>482</v>
      </c>
      <c r="U81" s="1">
        <v>16</v>
      </c>
      <c r="V81" s="50" t="s">
        <v>482</v>
      </c>
      <c r="W81" s="3">
        <v>5454</v>
      </c>
      <c r="X81" s="50" t="s">
        <v>482</v>
      </c>
      <c r="Y81" s="3">
        <v>3419</v>
      </c>
      <c r="Z81" s="3">
        <v>8873</v>
      </c>
      <c r="AA81" s="15">
        <v>2678</v>
      </c>
      <c r="AB81" s="15">
        <v>492</v>
      </c>
      <c r="AC81" s="3">
        <v>1404</v>
      </c>
      <c r="AD81" s="15">
        <v>4299</v>
      </c>
      <c r="AE81" s="3">
        <v>8873</v>
      </c>
      <c r="AF81" s="16">
        <v>12.323611111111111</v>
      </c>
      <c r="AG81" s="50" t="s">
        <v>482</v>
      </c>
      <c r="AH81" s="3">
        <v>1062</v>
      </c>
      <c r="AI81" s="3">
        <v>169</v>
      </c>
      <c r="AJ81" s="3">
        <v>173</v>
      </c>
      <c r="AK81" s="50" t="s">
        <v>482</v>
      </c>
      <c r="AL81" s="3">
        <v>1404</v>
      </c>
      <c r="AM81" s="16">
        <v>1.95</v>
      </c>
      <c r="AN81" s="55" t="s">
        <v>482</v>
      </c>
      <c r="AO81" s="2">
        <v>0.3</v>
      </c>
      <c r="AP81" s="55" t="s">
        <v>482</v>
      </c>
      <c r="AQ81" s="2">
        <v>0.3</v>
      </c>
      <c r="AR81" s="1">
        <v>2400</v>
      </c>
      <c r="AS81" s="1">
        <v>29</v>
      </c>
      <c r="AT81" s="1">
        <v>700</v>
      </c>
      <c r="AU81" s="9" t="s">
        <v>470</v>
      </c>
      <c r="AV81" s="9" t="s">
        <v>473</v>
      </c>
      <c r="AW81" s="11">
        <v>12</v>
      </c>
      <c r="AX81" s="1">
        <v>557</v>
      </c>
      <c r="AY81" s="1">
        <v>1160</v>
      </c>
      <c r="AZ81" s="1">
        <v>38</v>
      </c>
      <c r="BA81" s="24">
        <v>38</v>
      </c>
    </row>
    <row r="82" spans="1:53" ht="15.9" customHeight="1" x14ac:dyDescent="0.3">
      <c r="A82" s="23" t="s">
        <v>431</v>
      </c>
      <c r="B82" s="18" t="s">
        <v>319</v>
      </c>
      <c r="C82" s="18" t="s">
        <v>320</v>
      </c>
      <c r="D82" s="19" t="s">
        <v>321</v>
      </c>
      <c r="E82" s="19" t="s">
        <v>322</v>
      </c>
      <c r="F82" s="1">
        <v>327</v>
      </c>
      <c r="G82" s="1">
        <v>1500</v>
      </c>
      <c r="H82" s="49" t="s">
        <v>482</v>
      </c>
      <c r="I82" s="1">
        <v>1500</v>
      </c>
      <c r="J82" s="13">
        <v>5300</v>
      </c>
      <c r="K82" s="1">
        <v>6800</v>
      </c>
      <c r="L82" s="14">
        <v>20.795107033639145</v>
      </c>
      <c r="M82" s="1">
        <v>10</v>
      </c>
      <c r="N82" s="1">
        <v>15</v>
      </c>
      <c r="O82" s="1">
        <v>50</v>
      </c>
      <c r="P82" s="1">
        <v>7165</v>
      </c>
      <c r="Q82" s="14">
        <v>21.911314984709481</v>
      </c>
      <c r="R82" s="49" t="s">
        <v>482</v>
      </c>
      <c r="S82" s="1">
        <v>850</v>
      </c>
      <c r="T82" s="1">
        <v>5</v>
      </c>
      <c r="U82" s="1">
        <v>20</v>
      </c>
      <c r="V82" s="3">
        <v>39307</v>
      </c>
      <c r="W82" s="3">
        <v>5756</v>
      </c>
      <c r="X82" s="3">
        <v>4232</v>
      </c>
      <c r="Y82" s="50" t="s">
        <v>482</v>
      </c>
      <c r="Z82" s="3">
        <v>49295</v>
      </c>
      <c r="AA82" s="15">
        <v>27712</v>
      </c>
      <c r="AB82" s="15">
        <v>9364</v>
      </c>
      <c r="AC82" s="3">
        <v>3848</v>
      </c>
      <c r="AD82" s="15">
        <v>4497</v>
      </c>
      <c r="AE82" s="3">
        <v>45421</v>
      </c>
      <c r="AF82" s="16">
        <v>138.90214067278288</v>
      </c>
      <c r="AG82" s="50" t="s">
        <v>482</v>
      </c>
      <c r="AH82" s="3">
        <v>3075</v>
      </c>
      <c r="AI82" s="3">
        <v>774</v>
      </c>
      <c r="AJ82" s="50" t="s">
        <v>482</v>
      </c>
      <c r="AK82" s="50" t="s">
        <v>482</v>
      </c>
      <c r="AL82" s="3">
        <v>3849</v>
      </c>
      <c r="AM82" s="16">
        <v>11.770642201834862</v>
      </c>
      <c r="AN82" s="2">
        <v>0.33</v>
      </c>
      <c r="AO82" s="2">
        <v>0.5</v>
      </c>
      <c r="AP82" s="2">
        <v>0.25</v>
      </c>
      <c r="AQ82" s="2">
        <v>0.75</v>
      </c>
      <c r="AR82" s="1">
        <v>436</v>
      </c>
      <c r="AS82" s="1">
        <v>1</v>
      </c>
      <c r="AT82" s="1">
        <v>10</v>
      </c>
      <c r="AU82" s="9" t="s">
        <v>471</v>
      </c>
      <c r="AV82" s="9" t="s">
        <v>474</v>
      </c>
      <c r="AW82" s="11">
        <v>30</v>
      </c>
      <c r="AX82" s="1">
        <v>1440</v>
      </c>
      <c r="AY82" s="1">
        <v>2000</v>
      </c>
      <c r="AZ82" s="1">
        <v>150</v>
      </c>
      <c r="BA82" s="24">
        <v>63</v>
      </c>
    </row>
    <row r="83" spans="1:53" ht="15.9" customHeight="1" x14ac:dyDescent="0.3">
      <c r="A83" s="23" t="s">
        <v>276</v>
      </c>
      <c r="B83" s="18" t="s">
        <v>277</v>
      </c>
      <c r="C83" s="18" t="s">
        <v>278</v>
      </c>
      <c r="D83" s="19" t="s">
        <v>279</v>
      </c>
      <c r="E83" s="19" t="s">
        <v>280</v>
      </c>
      <c r="F83" s="1">
        <v>798</v>
      </c>
      <c r="G83" s="1">
        <v>154</v>
      </c>
      <c r="H83" s="1">
        <v>120</v>
      </c>
      <c r="I83" s="1">
        <v>274</v>
      </c>
      <c r="J83" s="13">
        <v>111</v>
      </c>
      <c r="K83" s="1">
        <v>385</v>
      </c>
      <c r="L83" s="14">
        <v>0.48245614035087719</v>
      </c>
      <c r="M83" s="49" t="s">
        <v>482</v>
      </c>
      <c r="N83" s="49" t="s">
        <v>482</v>
      </c>
      <c r="O83" s="1">
        <v>306</v>
      </c>
      <c r="P83" s="1">
        <v>4343</v>
      </c>
      <c r="Q83" s="14">
        <v>5.4423558897243112</v>
      </c>
      <c r="R83" s="1">
        <v>29</v>
      </c>
      <c r="S83" s="1">
        <v>36</v>
      </c>
      <c r="T83" s="49" t="s">
        <v>482</v>
      </c>
      <c r="U83" s="1">
        <v>15</v>
      </c>
      <c r="V83" s="3">
        <v>8038</v>
      </c>
      <c r="W83" s="3">
        <v>6890</v>
      </c>
      <c r="X83" s="50" t="s">
        <v>482</v>
      </c>
      <c r="Y83" s="50" t="s">
        <v>482</v>
      </c>
      <c r="Z83" s="3">
        <v>14928</v>
      </c>
      <c r="AA83" s="15">
        <v>6420</v>
      </c>
      <c r="AB83" s="15">
        <v>3269</v>
      </c>
      <c r="AC83" s="3">
        <v>1491</v>
      </c>
      <c r="AD83" s="15">
        <v>3748</v>
      </c>
      <c r="AE83" s="3">
        <v>14928</v>
      </c>
      <c r="AF83" s="16">
        <v>18.706766917293233</v>
      </c>
      <c r="AG83" s="50" t="s">
        <v>482</v>
      </c>
      <c r="AH83" s="3">
        <v>733</v>
      </c>
      <c r="AI83" s="3">
        <v>461</v>
      </c>
      <c r="AJ83" s="3">
        <v>183</v>
      </c>
      <c r="AK83" s="3">
        <v>114</v>
      </c>
      <c r="AL83" s="3">
        <v>1491</v>
      </c>
      <c r="AM83" s="16">
        <v>1.868421052631579</v>
      </c>
      <c r="AN83" s="55" t="s">
        <v>482</v>
      </c>
      <c r="AO83" s="2">
        <v>0.4</v>
      </c>
      <c r="AP83" s="55" t="s">
        <v>482</v>
      </c>
      <c r="AQ83" s="2">
        <v>0.4</v>
      </c>
      <c r="AR83" s="1">
        <v>1995</v>
      </c>
      <c r="AS83" s="49" t="s">
        <v>482</v>
      </c>
      <c r="AT83" s="49" t="s">
        <v>482</v>
      </c>
      <c r="AU83" s="9" t="s">
        <v>470</v>
      </c>
      <c r="AV83" s="9" t="s">
        <v>475</v>
      </c>
      <c r="AW83" s="11">
        <v>16</v>
      </c>
      <c r="AX83" s="1">
        <v>830</v>
      </c>
      <c r="AY83" s="1">
        <v>1146</v>
      </c>
      <c r="AZ83" s="1">
        <v>16</v>
      </c>
      <c r="BA83" s="24">
        <v>27</v>
      </c>
    </row>
    <row r="84" spans="1:53" ht="15.9" customHeight="1" x14ac:dyDescent="0.3">
      <c r="A84" s="23" t="s">
        <v>443</v>
      </c>
      <c r="B84" s="18" t="s">
        <v>395</v>
      </c>
      <c r="C84" s="18" t="s">
        <v>396</v>
      </c>
      <c r="D84" s="19" t="s">
        <v>397</v>
      </c>
      <c r="E84" s="19" t="s">
        <v>398</v>
      </c>
      <c r="F84" s="1">
        <v>4087</v>
      </c>
      <c r="G84" s="1">
        <v>2711</v>
      </c>
      <c r="H84" s="1">
        <v>1487</v>
      </c>
      <c r="I84" s="1">
        <v>4198</v>
      </c>
      <c r="J84" s="51" t="s">
        <v>482</v>
      </c>
      <c r="K84" s="1">
        <v>4198</v>
      </c>
      <c r="L84" s="14">
        <v>1.0271592855395155</v>
      </c>
      <c r="M84" s="49" t="s">
        <v>482</v>
      </c>
      <c r="N84" s="1">
        <v>300</v>
      </c>
      <c r="O84" s="49" t="s">
        <v>482</v>
      </c>
      <c r="P84" s="1">
        <v>4289</v>
      </c>
      <c r="Q84" s="14">
        <v>1.0494250061169561</v>
      </c>
      <c r="R84" s="49" t="s">
        <v>482</v>
      </c>
      <c r="S84" s="1">
        <v>3</v>
      </c>
      <c r="T84" s="1">
        <v>7</v>
      </c>
      <c r="U84" s="1">
        <v>54</v>
      </c>
      <c r="V84" s="3">
        <v>217003</v>
      </c>
      <c r="W84" s="3">
        <v>8480</v>
      </c>
      <c r="X84" s="50" t="s">
        <v>482</v>
      </c>
      <c r="Y84" s="50" t="s">
        <v>482</v>
      </c>
      <c r="Z84" s="3">
        <v>225483</v>
      </c>
      <c r="AA84" s="15">
        <v>38565</v>
      </c>
      <c r="AB84" s="15">
        <v>7852</v>
      </c>
      <c r="AC84" s="3">
        <v>113828</v>
      </c>
      <c r="AD84" s="15">
        <v>50238</v>
      </c>
      <c r="AE84" s="3">
        <v>210483</v>
      </c>
      <c r="AF84" s="16">
        <v>51.500611695620258</v>
      </c>
      <c r="AG84" s="3">
        <v>15000</v>
      </c>
      <c r="AH84" s="3">
        <v>108828</v>
      </c>
      <c r="AI84" s="3">
        <v>5000</v>
      </c>
      <c r="AJ84" s="50" t="s">
        <v>482</v>
      </c>
      <c r="AK84" s="50" t="s">
        <v>482</v>
      </c>
      <c r="AL84" s="3">
        <v>113828</v>
      </c>
      <c r="AM84" s="16">
        <v>27.851235625152924</v>
      </c>
      <c r="AN84" s="2">
        <v>1</v>
      </c>
      <c r="AO84" s="2">
        <v>1</v>
      </c>
      <c r="AP84" s="2">
        <v>0.5</v>
      </c>
      <c r="AQ84" s="2">
        <v>1.5</v>
      </c>
      <c r="AR84" s="1">
        <v>2724.6666666666665</v>
      </c>
      <c r="AS84" s="1">
        <v>4</v>
      </c>
      <c r="AT84" s="1">
        <v>250</v>
      </c>
      <c r="AU84" s="9" t="s">
        <v>472</v>
      </c>
      <c r="AV84" s="9" t="s">
        <v>475</v>
      </c>
      <c r="AW84" s="11">
        <v>38</v>
      </c>
      <c r="AX84" s="1">
        <v>868</v>
      </c>
      <c r="AY84" s="1">
        <v>4035</v>
      </c>
      <c r="AZ84" s="1">
        <v>274</v>
      </c>
      <c r="BA84" s="24">
        <v>74</v>
      </c>
    </row>
    <row r="85" spans="1:53" ht="15.9" customHeight="1" x14ac:dyDescent="0.3">
      <c r="A85" s="23" t="s">
        <v>281</v>
      </c>
      <c r="B85" s="18" t="s">
        <v>282</v>
      </c>
      <c r="C85" s="18" t="s">
        <v>283</v>
      </c>
      <c r="D85" s="19" t="s">
        <v>284</v>
      </c>
      <c r="E85" s="19" t="s">
        <v>285</v>
      </c>
      <c r="F85" s="1">
        <v>4254</v>
      </c>
      <c r="G85" s="1">
        <v>33189</v>
      </c>
      <c r="H85" s="1">
        <v>8066</v>
      </c>
      <c r="I85" s="1">
        <v>41255</v>
      </c>
      <c r="J85" s="13">
        <v>9470</v>
      </c>
      <c r="K85" s="1">
        <v>50725</v>
      </c>
      <c r="L85" s="14">
        <v>11.924071462153268</v>
      </c>
      <c r="M85" s="1">
        <v>541</v>
      </c>
      <c r="N85" s="1">
        <v>1391</v>
      </c>
      <c r="O85" s="1">
        <v>1259</v>
      </c>
      <c r="P85" s="1">
        <v>40058</v>
      </c>
      <c r="Q85" s="14">
        <v>9.4165491302303721</v>
      </c>
      <c r="R85" s="1">
        <v>2326</v>
      </c>
      <c r="S85" s="1">
        <v>649</v>
      </c>
      <c r="T85" s="1">
        <v>30</v>
      </c>
      <c r="U85" s="1">
        <v>175</v>
      </c>
      <c r="V85" s="3">
        <v>363647</v>
      </c>
      <c r="W85" s="3">
        <v>6890</v>
      </c>
      <c r="X85" s="50" t="s">
        <v>482</v>
      </c>
      <c r="Y85" s="3">
        <v>12400</v>
      </c>
      <c r="Z85" s="3">
        <v>382937</v>
      </c>
      <c r="AA85" s="3">
        <v>235958</v>
      </c>
      <c r="AB85" s="3">
        <v>53167</v>
      </c>
      <c r="AC85" s="3">
        <v>22078</v>
      </c>
      <c r="AD85" s="3">
        <v>69927</v>
      </c>
      <c r="AE85" s="3">
        <v>381130</v>
      </c>
      <c r="AF85" s="16">
        <v>89.593323930418435</v>
      </c>
      <c r="AG85" s="50" t="s">
        <v>482</v>
      </c>
      <c r="AH85" s="3">
        <v>16027</v>
      </c>
      <c r="AI85" s="3">
        <v>3345</v>
      </c>
      <c r="AJ85" s="3">
        <v>2030</v>
      </c>
      <c r="AK85" s="3">
        <v>676</v>
      </c>
      <c r="AL85" s="3">
        <v>22078</v>
      </c>
      <c r="AM85" s="16">
        <v>5.1899388810531262</v>
      </c>
      <c r="AN85" s="2">
        <v>1</v>
      </c>
      <c r="AO85" s="2">
        <v>2</v>
      </c>
      <c r="AP85" s="2">
        <v>2.36</v>
      </c>
      <c r="AQ85" s="2">
        <v>4.3600000000000003</v>
      </c>
      <c r="AR85" s="1">
        <v>975.68807339449529</v>
      </c>
      <c r="AS85" s="1">
        <v>15</v>
      </c>
      <c r="AT85" s="1">
        <v>100</v>
      </c>
      <c r="AU85" s="9" t="s">
        <v>470</v>
      </c>
      <c r="AV85" s="9" t="s">
        <v>475</v>
      </c>
      <c r="AW85" s="11">
        <v>55</v>
      </c>
      <c r="AX85" s="1">
        <v>2784</v>
      </c>
      <c r="AY85" s="1">
        <v>44862</v>
      </c>
      <c r="AZ85" s="1">
        <v>1500</v>
      </c>
      <c r="BA85" s="24">
        <v>67</v>
      </c>
    </row>
    <row r="86" spans="1:53" ht="15.9" customHeight="1" x14ac:dyDescent="0.3">
      <c r="A86" s="23" t="s">
        <v>286</v>
      </c>
      <c r="B86" s="18" t="s">
        <v>287</v>
      </c>
      <c r="C86" s="18" t="s">
        <v>288</v>
      </c>
      <c r="D86" s="19" t="s">
        <v>289</v>
      </c>
      <c r="E86" s="19" t="s">
        <v>290</v>
      </c>
      <c r="F86" s="1">
        <v>24464</v>
      </c>
      <c r="G86" s="1">
        <v>59909</v>
      </c>
      <c r="H86" s="1">
        <v>74369</v>
      </c>
      <c r="I86" s="1">
        <v>134278</v>
      </c>
      <c r="J86" s="13">
        <v>14936</v>
      </c>
      <c r="K86" s="1">
        <v>149214</v>
      </c>
      <c r="L86" s="14">
        <v>6.0993296272073252</v>
      </c>
      <c r="M86" s="1">
        <v>731</v>
      </c>
      <c r="N86" s="1">
        <v>1247</v>
      </c>
      <c r="O86" s="1">
        <v>4472</v>
      </c>
      <c r="P86" s="1">
        <v>52350</v>
      </c>
      <c r="Q86" s="14">
        <v>2.1398790058862001</v>
      </c>
      <c r="R86" s="1">
        <v>1155</v>
      </c>
      <c r="S86" s="1">
        <v>749</v>
      </c>
      <c r="T86" s="1">
        <v>2</v>
      </c>
      <c r="U86" s="1">
        <v>112</v>
      </c>
      <c r="V86" s="3">
        <v>490175</v>
      </c>
      <c r="W86" s="3">
        <v>6890</v>
      </c>
      <c r="X86" s="50" t="s">
        <v>482</v>
      </c>
      <c r="Y86" s="3">
        <v>8972</v>
      </c>
      <c r="Z86" s="3">
        <v>506037</v>
      </c>
      <c r="AA86" s="3">
        <v>243503</v>
      </c>
      <c r="AB86" s="3">
        <v>88745</v>
      </c>
      <c r="AC86" s="3">
        <v>56459</v>
      </c>
      <c r="AD86" s="3">
        <v>101167</v>
      </c>
      <c r="AE86" s="3">
        <v>489874</v>
      </c>
      <c r="AF86" s="16">
        <v>20.024280575539567</v>
      </c>
      <c r="AG86" s="50" t="s">
        <v>482</v>
      </c>
      <c r="AH86" s="3">
        <v>42806</v>
      </c>
      <c r="AI86" s="3">
        <v>2997</v>
      </c>
      <c r="AJ86" s="3">
        <v>3365</v>
      </c>
      <c r="AK86" s="3">
        <v>7291</v>
      </c>
      <c r="AL86" s="3">
        <v>56459</v>
      </c>
      <c r="AM86" s="16">
        <v>2.3078400915631132</v>
      </c>
      <c r="AN86" s="2">
        <v>1</v>
      </c>
      <c r="AO86" s="2">
        <v>3</v>
      </c>
      <c r="AP86" s="2">
        <v>4.75</v>
      </c>
      <c r="AQ86" s="2">
        <v>7.75</v>
      </c>
      <c r="AR86" s="1">
        <v>3156.6451612903224</v>
      </c>
      <c r="AS86" s="1">
        <v>43</v>
      </c>
      <c r="AT86" s="1">
        <v>525</v>
      </c>
      <c r="AU86" s="9" t="s">
        <v>470</v>
      </c>
      <c r="AV86" s="9" t="s">
        <v>475</v>
      </c>
      <c r="AW86" s="11">
        <v>40</v>
      </c>
      <c r="AX86" s="1">
        <v>2080</v>
      </c>
      <c r="AY86" s="1">
        <v>65000</v>
      </c>
      <c r="AZ86" s="49" t="s">
        <v>482</v>
      </c>
      <c r="BA86" s="24">
        <v>54</v>
      </c>
    </row>
    <row r="87" spans="1:53" ht="15.9" customHeight="1" x14ac:dyDescent="0.3">
      <c r="A87" s="23" t="s">
        <v>291</v>
      </c>
      <c r="B87" s="18" t="s">
        <v>1</v>
      </c>
      <c r="C87" s="18" t="s">
        <v>292</v>
      </c>
      <c r="D87" s="19" t="s">
        <v>293</v>
      </c>
      <c r="E87" s="19" t="s">
        <v>294</v>
      </c>
      <c r="F87" s="1">
        <v>2489</v>
      </c>
      <c r="G87" s="1">
        <v>4581</v>
      </c>
      <c r="H87" s="1">
        <v>6849</v>
      </c>
      <c r="I87" s="1">
        <v>11430</v>
      </c>
      <c r="J87" s="13">
        <v>4212</v>
      </c>
      <c r="K87" s="1">
        <v>15642</v>
      </c>
      <c r="L87" s="14">
        <v>6.2844515869827235</v>
      </c>
      <c r="M87" s="1">
        <v>130</v>
      </c>
      <c r="N87" s="1">
        <v>575</v>
      </c>
      <c r="O87" s="1">
        <v>658</v>
      </c>
      <c r="P87" s="1">
        <v>13146</v>
      </c>
      <c r="Q87" s="14">
        <v>5.281639212535155</v>
      </c>
      <c r="R87" s="1">
        <v>426</v>
      </c>
      <c r="S87" s="1">
        <v>328</v>
      </c>
      <c r="T87" s="49" t="s">
        <v>482</v>
      </c>
      <c r="U87" s="1">
        <v>35</v>
      </c>
      <c r="V87" s="3">
        <v>90478</v>
      </c>
      <c r="W87" s="3">
        <v>6890</v>
      </c>
      <c r="X87" s="50" t="s">
        <v>482</v>
      </c>
      <c r="Y87" s="50" t="s">
        <v>482</v>
      </c>
      <c r="Z87" s="3">
        <v>97368</v>
      </c>
      <c r="AA87" s="15">
        <v>51795</v>
      </c>
      <c r="AB87" s="15">
        <v>12971</v>
      </c>
      <c r="AC87" s="3">
        <v>12303</v>
      </c>
      <c r="AD87" s="15">
        <v>20299</v>
      </c>
      <c r="AE87" s="3">
        <v>97368</v>
      </c>
      <c r="AF87" s="16">
        <v>39.119325030132586</v>
      </c>
      <c r="AG87" s="50" t="s">
        <v>482</v>
      </c>
      <c r="AH87" s="3">
        <v>12303</v>
      </c>
      <c r="AI87" s="50" t="s">
        <v>482</v>
      </c>
      <c r="AJ87" s="50" t="s">
        <v>482</v>
      </c>
      <c r="AK87" s="50" t="s">
        <v>482</v>
      </c>
      <c r="AL87" s="3">
        <v>12303</v>
      </c>
      <c r="AM87" s="16">
        <v>4.9429489754921656</v>
      </c>
      <c r="AN87" s="55" t="s">
        <v>482</v>
      </c>
      <c r="AO87" s="2">
        <v>0.75</v>
      </c>
      <c r="AP87" s="2">
        <v>0.98</v>
      </c>
      <c r="AQ87" s="2">
        <v>1.73</v>
      </c>
      <c r="AR87" s="1">
        <v>1438.7283236994219</v>
      </c>
      <c r="AS87" s="1">
        <v>11</v>
      </c>
      <c r="AT87" s="1">
        <v>369</v>
      </c>
      <c r="AU87" s="9" t="s">
        <v>470</v>
      </c>
      <c r="AV87" s="17" t="s">
        <v>475</v>
      </c>
      <c r="AW87" s="11">
        <v>38</v>
      </c>
      <c r="AX87" s="1">
        <v>1976</v>
      </c>
      <c r="AY87" s="1">
        <v>10066</v>
      </c>
      <c r="AZ87" s="1">
        <v>1586</v>
      </c>
      <c r="BA87" s="24">
        <v>76</v>
      </c>
    </row>
    <row r="88" spans="1:53" ht="15.9" customHeight="1" x14ac:dyDescent="0.3">
      <c r="A88" s="23" t="s">
        <v>295</v>
      </c>
      <c r="B88" s="18" t="s">
        <v>296</v>
      </c>
      <c r="C88" s="18" t="s">
        <v>297</v>
      </c>
      <c r="D88" s="19" t="s">
        <v>298</v>
      </c>
      <c r="E88" s="19" t="s">
        <v>299</v>
      </c>
      <c r="F88" s="1">
        <v>2595</v>
      </c>
      <c r="G88" s="1">
        <v>14635</v>
      </c>
      <c r="H88" s="1">
        <v>11237</v>
      </c>
      <c r="I88" s="1">
        <v>25872</v>
      </c>
      <c r="J88" s="13">
        <v>8780</v>
      </c>
      <c r="K88" s="1">
        <v>34652</v>
      </c>
      <c r="L88" s="14">
        <v>13.353371868978805</v>
      </c>
      <c r="M88" s="1">
        <v>1</v>
      </c>
      <c r="N88" s="1">
        <v>362</v>
      </c>
      <c r="O88" s="1">
        <v>1430</v>
      </c>
      <c r="P88" s="1">
        <v>39344</v>
      </c>
      <c r="Q88" s="14">
        <v>15.161464354527938</v>
      </c>
      <c r="R88" s="1">
        <v>536</v>
      </c>
      <c r="S88" s="1">
        <v>727</v>
      </c>
      <c r="T88" s="1">
        <v>27</v>
      </c>
      <c r="U88" s="1">
        <v>69</v>
      </c>
      <c r="V88" s="3">
        <v>119550</v>
      </c>
      <c r="W88" s="3">
        <v>6890</v>
      </c>
      <c r="X88" s="3">
        <v>4232</v>
      </c>
      <c r="Y88" s="3">
        <v>7300</v>
      </c>
      <c r="Z88" s="3">
        <v>137972</v>
      </c>
      <c r="AA88" s="15">
        <v>54676</v>
      </c>
      <c r="AB88" s="15">
        <v>33398</v>
      </c>
      <c r="AC88" s="3">
        <v>19344</v>
      </c>
      <c r="AD88" s="15">
        <v>19023</v>
      </c>
      <c r="AE88" s="3">
        <v>126441</v>
      </c>
      <c r="AF88" s="16">
        <v>48.724855491329478</v>
      </c>
      <c r="AG88" s="3">
        <v>11532</v>
      </c>
      <c r="AH88" s="3">
        <v>19344</v>
      </c>
      <c r="AI88" s="50" t="s">
        <v>482</v>
      </c>
      <c r="AJ88" s="50" t="s">
        <v>482</v>
      </c>
      <c r="AK88" s="50" t="s">
        <v>482</v>
      </c>
      <c r="AL88" s="3">
        <v>19344</v>
      </c>
      <c r="AM88" s="16">
        <v>7.4543352601156068</v>
      </c>
      <c r="AN88" s="55" t="s">
        <v>482</v>
      </c>
      <c r="AO88" s="2">
        <v>0.75</v>
      </c>
      <c r="AP88" s="2">
        <v>1.1499999999999999</v>
      </c>
      <c r="AQ88" s="2">
        <v>1.9</v>
      </c>
      <c r="AR88" s="1">
        <v>1365.7894736842106</v>
      </c>
      <c r="AS88" s="1">
        <v>10</v>
      </c>
      <c r="AT88" s="1">
        <v>675</v>
      </c>
      <c r="AU88" s="9" t="s">
        <v>470</v>
      </c>
      <c r="AV88" s="17" t="s">
        <v>475</v>
      </c>
      <c r="AW88" s="11">
        <v>37</v>
      </c>
      <c r="AX88" s="1">
        <v>1924</v>
      </c>
      <c r="AY88" s="1">
        <v>26500</v>
      </c>
      <c r="AZ88" s="1">
        <v>3200</v>
      </c>
      <c r="BA88" s="24">
        <v>33</v>
      </c>
    </row>
    <row r="89" spans="1:53" x14ac:dyDescent="0.3">
      <c r="A89" s="33" t="s">
        <v>444</v>
      </c>
      <c r="B89" s="56" t="s">
        <v>482</v>
      </c>
      <c r="C89" s="34" t="s">
        <v>444</v>
      </c>
      <c r="D89" s="57" t="s">
        <v>482</v>
      </c>
      <c r="E89" s="57" t="s">
        <v>482</v>
      </c>
      <c r="F89" s="35">
        <v>38459</v>
      </c>
      <c r="G89" s="35">
        <v>26759</v>
      </c>
      <c r="H89" s="58" t="s">
        <v>482</v>
      </c>
      <c r="I89" s="36">
        <v>26759</v>
      </c>
      <c r="J89" s="35">
        <v>21918</v>
      </c>
      <c r="K89" s="35">
        <v>48677</v>
      </c>
      <c r="L89" s="37">
        <v>1.2656855352453262</v>
      </c>
      <c r="M89" s="58" t="s">
        <v>482</v>
      </c>
      <c r="N89" s="35">
        <v>664</v>
      </c>
      <c r="O89" s="58" t="s">
        <v>482</v>
      </c>
      <c r="P89" s="58" t="s">
        <v>482</v>
      </c>
      <c r="Q89" s="37">
        <v>0</v>
      </c>
      <c r="R89" s="58" t="s">
        <v>482</v>
      </c>
      <c r="S89" s="58" t="s">
        <v>482</v>
      </c>
      <c r="T89" s="58" t="s">
        <v>482</v>
      </c>
      <c r="U89" s="58" t="s">
        <v>482</v>
      </c>
      <c r="V89" s="59" t="s">
        <v>482</v>
      </c>
      <c r="W89" s="59" t="s">
        <v>482</v>
      </c>
      <c r="X89" s="38">
        <v>216880</v>
      </c>
      <c r="Y89" s="59" t="s">
        <v>482</v>
      </c>
      <c r="Z89" s="39">
        <v>216880</v>
      </c>
      <c r="AA89" s="38">
        <v>102178</v>
      </c>
      <c r="AB89" s="38">
        <v>40324</v>
      </c>
      <c r="AC89" s="38">
        <v>36421</v>
      </c>
      <c r="AD89" s="38">
        <v>37957</v>
      </c>
      <c r="AE89" s="39">
        <v>216880</v>
      </c>
      <c r="AF89" s="40">
        <v>5.6392521906445827</v>
      </c>
      <c r="AG89" s="59" t="s">
        <v>482</v>
      </c>
      <c r="AH89" s="38">
        <v>31580</v>
      </c>
      <c r="AI89" s="59" t="s">
        <v>482</v>
      </c>
      <c r="AJ89" s="38">
        <v>4841</v>
      </c>
      <c r="AK89" s="59" t="s">
        <v>482</v>
      </c>
      <c r="AL89" s="39">
        <v>36421</v>
      </c>
      <c r="AM89" s="40">
        <v>0.94700850256116909</v>
      </c>
      <c r="AN89" s="60" t="s">
        <v>482</v>
      </c>
      <c r="AO89" s="60" t="s">
        <v>482</v>
      </c>
      <c r="AP89" s="60" t="s">
        <v>482</v>
      </c>
      <c r="AQ89" s="60" t="s">
        <v>482</v>
      </c>
      <c r="AR89" s="61" t="s">
        <v>482</v>
      </c>
      <c r="AS89" s="58" t="s">
        <v>482</v>
      </c>
      <c r="AT89" s="58" t="s">
        <v>482</v>
      </c>
      <c r="AU89" s="62" t="s">
        <v>482</v>
      </c>
      <c r="AV89" s="63" t="s">
        <v>482</v>
      </c>
      <c r="AW89" s="64" t="s">
        <v>482</v>
      </c>
      <c r="AX89" s="58" t="s">
        <v>482</v>
      </c>
      <c r="AY89" s="58" t="s">
        <v>482</v>
      </c>
      <c r="AZ89" s="58" t="s">
        <v>482</v>
      </c>
      <c r="BA89" s="65" t="s">
        <v>482</v>
      </c>
    </row>
    <row r="90" spans="1:53" x14ac:dyDescent="0.3">
      <c r="A90" s="41" t="s">
        <v>468</v>
      </c>
      <c r="B90" s="66" t="s">
        <v>482</v>
      </c>
      <c r="C90" s="66" t="s">
        <v>482</v>
      </c>
      <c r="D90" s="67" t="s">
        <v>482</v>
      </c>
      <c r="E90" s="67" t="s">
        <v>482</v>
      </c>
      <c r="F90" s="42">
        <f>SUBTOTAL(109,Table1[FY1996 Population])</f>
        <v>607800</v>
      </c>
      <c r="G90" s="42">
        <f>SUBTOTAL(109,Table1[FY1996 Adult Book Circulation])</f>
        <v>2042856</v>
      </c>
      <c r="H90" s="42">
        <f>SUBTOTAL(109,Table1[FY1996 Juvenile Book  Circulation])</f>
        <v>986787</v>
      </c>
      <c r="I90" s="42">
        <f>SUBTOTAL(109,Table1[FY1996 Total Book  Circulation])</f>
        <v>3029643</v>
      </c>
      <c r="J90" s="42">
        <f>SUBTOTAL(109,Table1[FY1996 All Other   Circulation])</f>
        <v>735578</v>
      </c>
      <c r="K90" s="42">
        <f>SUBTOTAL(109,Table1[FY1996 Total Circulation])</f>
        <v>3765221</v>
      </c>
      <c r="L90" s="42">
        <f>SUBTOTAL(109,Table1[FY1996 Circulation Per Capita])</f>
        <v>1203.1219050076497</v>
      </c>
      <c r="M90" s="42">
        <f>SUBTOTAL(109,Table1[FY1996 ILLs Provided])</f>
        <v>21774</v>
      </c>
      <c r="N90" s="42">
        <f>SUBTOTAL(109,Table1[FY1996 ILLs Received])</f>
        <v>36186</v>
      </c>
      <c r="O90" s="42">
        <f>SUBTOTAL(109,Table1[FY1996 Books &amp; Serials Volumes Added ])</f>
        <v>96622</v>
      </c>
      <c r="P90" s="42">
        <f>SUBTOTAL(109,Table1[FY1996 Total Books &amp; Serials Volumes])</f>
        <v>1949084</v>
      </c>
      <c r="Q90" s="42">
        <f>SUBTOTAL(109,Table1[FY1996  Books &amp; Serials Volumes Per Capita ])</f>
        <v>1641.1773898751956</v>
      </c>
      <c r="R90" s="42">
        <f>SUBTOTAL(109,Table1[[FY1996 Total Audio Material Volumes ]])</f>
        <v>68687</v>
      </c>
      <c r="S90" s="42">
        <f>SUBTOTAL(109,Table1[[FY1996 Total Video Material Volumes ]])</f>
        <v>50124</v>
      </c>
      <c r="T90" s="42">
        <f>SUBTOTAL(109,Table1[[FY1996 Total Electronic Material Volumes ]])</f>
        <v>850</v>
      </c>
      <c r="U90" s="42">
        <f>SUBTOTAL(109,Table1[FY1996 Total Subscription Titles])</f>
        <v>7363</v>
      </c>
      <c r="V90" s="42">
        <f>SUBTOTAL(109,Table1[FY1996 Total Local Government Income])</f>
        <v>18070332</v>
      </c>
      <c r="W90" s="42">
        <f>SUBTOTAL(109,Table1[FY1996 Total State Government Income])</f>
        <v>799748</v>
      </c>
      <c r="X90" s="42">
        <f>SUBTOTAL(109,Table1[FY1996 Total Federal Government Income])</f>
        <v>436016</v>
      </c>
      <c r="Y90" s="42">
        <f>SUBTOTAL(109,Table1[FY1996 Total All Other Income])</f>
        <v>1052006</v>
      </c>
      <c r="Z90" s="42">
        <f>SUBTOTAL(109,Table1[FY1996 Total Operating Income])</f>
        <v>20358102</v>
      </c>
      <c r="AA90" s="42">
        <f>SUBTOTAL(109,Table1[FY1996 Salaries and Wages])</f>
        <v>9365733</v>
      </c>
      <c r="AB90" s="42">
        <f>SUBTOTAL(109,Table1[FY1996 Benefits])</f>
        <v>3235345</v>
      </c>
      <c r="AC90" s="42">
        <f>SUBTOTAL(109,Table1[FY1996 Total Collection Expenditures])</f>
        <v>2518516</v>
      </c>
      <c r="AD90" s="42">
        <f>SUBTOTAL(109,Table1[FY1996 Total Other  Expenditures])</f>
        <v>4777893</v>
      </c>
      <c r="AE90" s="42">
        <f>SUBTOTAL(109,Table1[FY1996 Total Operating  Expenditures])</f>
        <v>19897487</v>
      </c>
      <c r="AF90" s="42">
        <f>SUBTOTAL(109,Table1[FY1996  Operating  Expenditures Per Capita])</f>
        <v>4137.2365435699921</v>
      </c>
      <c r="AG90" s="42">
        <f>SUBTOTAL(109,Table1[FY1996 Capital Outlay])</f>
        <v>59801</v>
      </c>
      <c r="AH90" s="42">
        <f>SUBTOTAL(109,Table1[FY1996 Total Book Expenditures])</f>
        <v>1444140</v>
      </c>
      <c r="AI90" s="42">
        <f>SUBTOTAL(109,Table1[FY1996 Total Subscriptions  Expenditures])</f>
        <v>778966</v>
      </c>
      <c r="AJ90" s="42">
        <f>SUBTOTAL(109,Table1[FY1996 Total Audiovisuals Expenditures])</f>
        <v>192449</v>
      </c>
      <c r="AK90" s="42">
        <f>SUBTOTAL(109,Table1[FY1996 Total Other Materials  Expenditures])</f>
        <v>108440</v>
      </c>
      <c r="AL90" s="42">
        <f>SUBTOTAL(109,Table1[FY1996 Total Collection Expenditures2])</f>
        <v>2523995</v>
      </c>
      <c r="AM90" s="42">
        <f>SUBTOTAL(109,Table1[FY1996  Collection Expenditures Per Capita])</f>
        <v>925.07883657558978</v>
      </c>
      <c r="AN90" s="42">
        <f>SUBTOTAL(109,Table1[FY1996 Librarians with MLS])</f>
        <v>67.36999999999999</v>
      </c>
      <c r="AO90" s="42">
        <f>SUBTOTAL(109,Table1[FY1996 All Employees with Title of Librarian])</f>
        <v>103.87</v>
      </c>
      <c r="AP90" s="42">
        <f>SUBTOTAL(109,Table1[FY1996 All Other Paid Employees])</f>
        <v>186.81</v>
      </c>
      <c r="AQ90" s="42">
        <f>SUBTOTAL(109,Table1[FY1996 Total Employees])</f>
        <v>290.68000000000006</v>
      </c>
      <c r="AR90" s="42">
        <f>SUBTOTAL(109,Table1[FY1996 Patrons Per Staff])</f>
        <v>120445.17546769747</v>
      </c>
      <c r="AS90" s="42">
        <f>SUBTOTAL(109,Table1[FY1996 Number of Volunteers])</f>
        <v>2013</v>
      </c>
      <c r="AT90" s="42">
        <f>SUBTOTAL(109,Table1[FY1996 Volunteer Hours Per Week])</f>
        <v>61119</v>
      </c>
      <c r="AU90" s="68" t="s">
        <v>482</v>
      </c>
      <c r="AV90" s="68" t="s">
        <v>482</v>
      </c>
      <c r="AW90" s="42">
        <f>SUBTOTAL(109,Table1[FY1996 Hours Open Per Week])</f>
        <v>2467</v>
      </c>
      <c r="AX90" s="42">
        <f>SUBTOTAL(109,Table1[[FY1996 Hours Open Per Year ]])</f>
        <v>134723</v>
      </c>
      <c r="AY90" s="42">
        <f>SUBTOTAL(109,Table1[FY1996 Annual Attendance in Library])</f>
        <v>2853872</v>
      </c>
      <c r="AZ90" s="42">
        <f>SUBTOTAL(109,Table1[FY1996 Annual Reference Questions])</f>
        <v>393128</v>
      </c>
      <c r="BA90" s="42">
        <f>SUBTOTAL(109,Table1[[FY1996 Annual Number of Programs ]])</f>
        <v>8054</v>
      </c>
    </row>
    <row r="91" spans="1:53" x14ac:dyDescent="0.3">
      <c r="A91" s="5" t="s">
        <v>481</v>
      </c>
      <c r="B91" s="69" t="s">
        <v>482</v>
      </c>
      <c r="C91" s="69" t="s">
        <v>482</v>
      </c>
      <c r="D91" s="70" t="s">
        <v>482</v>
      </c>
      <c r="E91" s="70" t="s">
        <v>482</v>
      </c>
      <c r="F91" s="71" t="s">
        <v>482</v>
      </c>
      <c r="G91" s="71" t="s">
        <v>482</v>
      </c>
      <c r="H91" s="71" t="s">
        <v>482</v>
      </c>
      <c r="I91" s="71" t="s">
        <v>482</v>
      </c>
      <c r="J91" s="71" t="s">
        <v>482</v>
      </c>
      <c r="K91" s="71" t="s">
        <v>482</v>
      </c>
      <c r="L91" s="71" t="s">
        <v>482</v>
      </c>
      <c r="M91" s="71" t="s">
        <v>482</v>
      </c>
      <c r="N91" s="71" t="s">
        <v>482</v>
      </c>
      <c r="O91" s="71" t="s">
        <v>482</v>
      </c>
      <c r="P91" s="71" t="s">
        <v>482</v>
      </c>
      <c r="Q91" s="71" t="s">
        <v>482</v>
      </c>
      <c r="R91" s="71" t="s">
        <v>482</v>
      </c>
      <c r="S91" s="71" t="s">
        <v>482</v>
      </c>
      <c r="T91" s="71" t="s">
        <v>482</v>
      </c>
      <c r="U91" s="71" t="s">
        <v>482</v>
      </c>
      <c r="V91" s="72" t="s">
        <v>482</v>
      </c>
      <c r="W91" s="72" t="s">
        <v>482</v>
      </c>
      <c r="X91" s="72" t="s">
        <v>482</v>
      </c>
      <c r="Y91" s="72" t="s">
        <v>482</v>
      </c>
      <c r="Z91" s="72" t="s">
        <v>482</v>
      </c>
      <c r="AA91" s="72" t="s">
        <v>482</v>
      </c>
      <c r="AB91" s="72" t="s">
        <v>482</v>
      </c>
      <c r="AC91" s="72" t="s">
        <v>482</v>
      </c>
      <c r="AD91" s="72" t="s">
        <v>482</v>
      </c>
      <c r="AE91" s="72" t="s">
        <v>482</v>
      </c>
      <c r="AF91" s="72" t="s">
        <v>482</v>
      </c>
      <c r="AG91" s="72" t="s">
        <v>482</v>
      </c>
      <c r="AH91" s="72" t="s">
        <v>482</v>
      </c>
      <c r="AI91" s="72" t="s">
        <v>482</v>
      </c>
      <c r="AJ91" s="72" t="s">
        <v>482</v>
      </c>
      <c r="AK91" s="72" t="s">
        <v>482</v>
      </c>
      <c r="AL91" s="72" t="s">
        <v>482</v>
      </c>
      <c r="AM91" s="72" t="s">
        <v>482</v>
      </c>
      <c r="AN91" s="73" t="s">
        <v>482</v>
      </c>
      <c r="AO91" s="73" t="s">
        <v>482</v>
      </c>
      <c r="AP91" s="73" t="s">
        <v>482</v>
      </c>
      <c r="AQ91" s="73" t="s">
        <v>482</v>
      </c>
      <c r="AR91" s="71" t="s">
        <v>482</v>
      </c>
      <c r="AS91" s="71" t="s">
        <v>482</v>
      </c>
      <c r="AT91" s="71" t="s">
        <v>482</v>
      </c>
      <c r="AU91" s="74" t="s">
        <v>482</v>
      </c>
      <c r="AV91" s="74" t="s">
        <v>482</v>
      </c>
      <c r="AW91" s="75" t="s">
        <v>482</v>
      </c>
      <c r="AX91" s="71" t="s">
        <v>482</v>
      </c>
      <c r="AY91" s="71" t="s">
        <v>482</v>
      </c>
      <c r="AZ91" s="71" t="s">
        <v>482</v>
      </c>
      <c r="BA91" s="71" t="s">
        <v>482</v>
      </c>
    </row>
    <row r="92" spans="1:53" hidden="1" x14ac:dyDescent="0.3"/>
    <row r="93" spans="1:53" hidden="1" x14ac:dyDescent="0.3"/>
    <row r="94" spans="1:53" hidden="1" x14ac:dyDescent="0.3"/>
    <row r="95" spans="1:53" hidden="1" x14ac:dyDescent="0.3"/>
    <row r="96" spans="1:53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  <row r="277" hidden="1" x14ac:dyDescent="0.3"/>
    <row r="278" hidden="1" x14ac:dyDescent="0.3"/>
    <row r="279" hidden="1" x14ac:dyDescent="0.3"/>
    <row r="280" hidden="1" x14ac:dyDescent="0.3"/>
    <row r="281" hidden="1" x14ac:dyDescent="0.3"/>
    <row r="282" hidden="1" x14ac:dyDescent="0.3"/>
    <row r="283" hidden="1" x14ac:dyDescent="0.3"/>
    <row r="284" hidden="1" x14ac:dyDescent="0.3"/>
    <row r="285" hidden="1" x14ac:dyDescent="0.3"/>
    <row r="286" hidden="1" x14ac:dyDescent="0.3"/>
    <row r="287" hidden="1" x14ac:dyDescent="0.3"/>
    <row r="288" hidden="1" x14ac:dyDescent="0.3"/>
    <row r="289" hidden="1" x14ac:dyDescent="0.3"/>
    <row r="290" hidden="1" x14ac:dyDescent="0.3"/>
    <row r="291" hidden="1" x14ac:dyDescent="0.3"/>
    <row r="292" hidden="1" x14ac:dyDescent="0.3"/>
    <row r="293" hidden="1" x14ac:dyDescent="0.3"/>
    <row r="294" hidden="1" x14ac:dyDescent="0.3"/>
    <row r="295" hidden="1" x14ac:dyDescent="0.3"/>
    <row r="296" hidden="1" x14ac:dyDescent="0.3"/>
    <row r="297" hidden="1" x14ac:dyDescent="0.3"/>
    <row r="298" hidden="1" x14ac:dyDescent="0.3"/>
    <row r="299" hidden="1" x14ac:dyDescent="0.3"/>
    <row r="300" hidden="1" x14ac:dyDescent="0.3"/>
    <row r="301" hidden="1" x14ac:dyDescent="0.3"/>
    <row r="302" hidden="1" x14ac:dyDescent="0.3"/>
    <row r="303" hidden="1" x14ac:dyDescent="0.3"/>
    <row r="304" hidden="1" x14ac:dyDescent="0.3"/>
    <row r="305" hidden="1" x14ac:dyDescent="0.3"/>
    <row r="306" hidden="1" x14ac:dyDescent="0.3"/>
    <row r="307" hidden="1" x14ac:dyDescent="0.3"/>
    <row r="308" hidden="1" x14ac:dyDescent="0.3"/>
    <row r="309" hidden="1" x14ac:dyDescent="0.3"/>
    <row r="310" hidden="1" x14ac:dyDescent="0.3"/>
    <row r="311" hidden="1" x14ac:dyDescent="0.3"/>
    <row r="312" hidden="1" x14ac:dyDescent="0.3"/>
  </sheetData>
  <dataValidations count="1">
    <dataValidation allowBlank="1" showInputMessage="1" showErrorMessage="1" prompt="Statistics from Fairbanks and Juneau have been adjusted so that statistics for Regional Services can be displayed at the bottom of this spreadsheet." sqref="A3"/>
  </dataValidations>
  <hyperlinks>
    <hyperlink ref="A2" r:id="rId1"/>
  </hyperlinks>
  <pageMargins left="0.25" right="0.25" top="0.25" bottom="0.25" header="0.3" footer="0.3"/>
  <pageSetup orientation="landscape" horizontalDpi="1200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FY1996 Data (1 of 1 sheet)</vt:lpstr>
      <vt:lpstr>'FY1996 Data (1 of 1 sheet)'!Print_Area</vt:lpstr>
      <vt:lpstr>'FY1996 Data (1 of 1 sheet)'!Print_Titles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FY1996 Alaska Public Library Statistics</dc:title>
  <dc:creator/>
  <cp:lastModifiedBy/>
  <dcterms:created xsi:type="dcterms:W3CDTF">2018-11-26T23:49:07Z</dcterms:created>
  <dcterms:modified xsi:type="dcterms:W3CDTF">2019-02-15T21:54:56Z</dcterms:modified>
</cp:coreProperties>
</file>