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2" windowWidth="15072" windowHeight="8220"/>
  </bookViews>
  <sheets>
    <sheet name="FY1997 Data (1 of 1 sheet)" sheetId="1" r:id="rId1"/>
  </sheets>
  <definedNames>
    <definedName name="_xlnm.Print_Area" localSheetId="0">'FY1997 Data (1 of 1 sheet)'!$A$3:$BB$89</definedName>
    <definedName name="_xlnm.Print_Titles" localSheetId="0">'FY1997 Data (1 of 1 sheet)'!$D:$D,'FY1997 Data (1 of 1 sheet)'!$3:$3</definedName>
  </definedNames>
  <calcPr calcId="152511"/>
</workbook>
</file>

<file path=xl/calcChain.xml><?xml version="1.0" encoding="utf-8"?>
<calcChain xmlns="http://schemas.openxmlformats.org/spreadsheetml/2006/main">
  <c r="H90" i="1" l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G90" i="1"/>
</calcChain>
</file>

<file path=xl/sharedStrings.xml><?xml version="1.0" encoding="utf-8"?>
<sst xmlns="http://schemas.openxmlformats.org/spreadsheetml/2006/main" count="1673" uniqueCount="487">
  <si>
    <t>ANCHOR POINT PUBLIC LIBRARY</t>
  </si>
  <si>
    <t>P. O. BOX 129</t>
  </si>
  <si>
    <t>ANCHOR POINT</t>
  </si>
  <si>
    <t>99556</t>
  </si>
  <si>
    <t>9072356992</t>
  </si>
  <si>
    <t/>
  </si>
  <si>
    <t>ANCHORAGE MUNICIPAL LIBRARIES</t>
  </si>
  <si>
    <t>3600 DENALI</t>
  </si>
  <si>
    <t>ANCHORAGE</t>
  </si>
  <si>
    <t>99503</t>
  </si>
  <si>
    <t>9073432975</t>
  </si>
  <si>
    <t>ANDERSON VILLAGE LIBRARY</t>
  </si>
  <si>
    <t>P. O. BOX 3078</t>
  </si>
  <si>
    <t>ANDERSON</t>
  </si>
  <si>
    <t>99744</t>
  </si>
  <si>
    <t>9075822628</t>
  </si>
  <si>
    <t>KUSKOKWIM CONSORTIUM LIBRARY</t>
  </si>
  <si>
    <t>P. O. BOX 1068</t>
  </si>
  <si>
    <t>BETHEL</t>
  </si>
  <si>
    <t>99559</t>
  </si>
  <si>
    <t>9075434517</t>
  </si>
  <si>
    <t>BIG LAKE LIBRARY</t>
  </si>
  <si>
    <t>P. O. BOX 520829</t>
  </si>
  <si>
    <t>BIG LAKE</t>
  </si>
  <si>
    <t>99652</t>
  </si>
  <si>
    <t>9078926475</t>
  </si>
  <si>
    <t>P. O. BOX 68</t>
  </si>
  <si>
    <t>CANTWELL</t>
  </si>
  <si>
    <t>99729</t>
  </si>
  <si>
    <t>9077682372</t>
  </si>
  <si>
    <t>CHINIAK PUBLIC LIBRARY</t>
  </si>
  <si>
    <t>P. O. BOX 5610</t>
  </si>
  <si>
    <t>CHINIAK</t>
  </si>
  <si>
    <t>99615</t>
  </si>
  <si>
    <t>9074863022</t>
  </si>
  <si>
    <t>RUTH RIGGS PUBLIC LIBRARY</t>
  </si>
  <si>
    <t>HC 60 BOX 3770</t>
  </si>
  <si>
    <t>CLEARWATER</t>
  </si>
  <si>
    <t>99737</t>
  </si>
  <si>
    <t>9078954399</t>
  </si>
  <si>
    <t>COLD BAY PUBLIC LIBRARY</t>
  </si>
  <si>
    <t>P. O. BOX 87</t>
  </si>
  <si>
    <t>COLD BAY</t>
  </si>
  <si>
    <t>99571</t>
  </si>
  <si>
    <t>P. O. BOX 517</t>
  </si>
  <si>
    <t>COOPER LANDING</t>
  </si>
  <si>
    <t>99572</t>
  </si>
  <si>
    <t>9075951241</t>
  </si>
  <si>
    <t>CORDOVA PUBLIC LIBRARY</t>
  </si>
  <si>
    <t>P. O. BOX 1210</t>
  </si>
  <si>
    <t>CORDOVA</t>
  </si>
  <si>
    <t>99574</t>
  </si>
  <si>
    <t>9074246667</t>
  </si>
  <si>
    <t>CRAIG PUBLIC LIBRARY</t>
  </si>
  <si>
    <t>P. O. BOX 725</t>
  </si>
  <si>
    <t>CRAIG</t>
  </si>
  <si>
    <t>99921</t>
  </si>
  <si>
    <t>9078263281</t>
  </si>
  <si>
    <t>IPNATCHIAQ LIBRARY</t>
  </si>
  <si>
    <t>P. O. BOX 36049</t>
  </si>
  <si>
    <t>DEERING</t>
  </si>
  <si>
    <t>99736</t>
  </si>
  <si>
    <t>9073632136</t>
  </si>
  <si>
    <t>DELTA COMMUNITY LIBRARY</t>
  </si>
  <si>
    <t>P. O. BOX 229</t>
  </si>
  <si>
    <t>DELTA JUNCTION</t>
  </si>
  <si>
    <t>9078954102</t>
  </si>
  <si>
    <t>DILLINGHAM PUBLIC LIBRARY</t>
  </si>
  <si>
    <t>P. O. BOX 870</t>
  </si>
  <si>
    <t>DILLINGHAM</t>
  </si>
  <si>
    <t>99576</t>
  </si>
  <si>
    <t>9078425610</t>
  </si>
  <si>
    <t>EAGLE PUBLIC LIBRARY</t>
  </si>
  <si>
    <t>P. O. BOX 45</t>
  </si>
  <si>
    <t>EAGLE CITY</t>
  </si>
  <si>
    <t>99738</t>
  </si>
  <si>
    <t>9075472330</t>
  </si>
  <si>
    <t>ELIM COMMUNITY LIBRARY</t>
  </si>
  <si>
    <t>P. O. BOX 39050</t>
  </si>
  <si>
    <t>ELIM</t>
  </si>
  <si>
    <t>99739</t>
  </si>
  <si>
    <t>9078903501</t>
  </si>
  <si>
    <t>NOME</t>
  </si>
  <si>
    <t>1215 COWLES STREET</t>
  </si>
  <si>
    <t>FAIRBANKS</t>
  </si>
  <si>
    <t>99701</t>
  </si>
  <si>
    <t>9074591020</t>
  </si>
  <si>
    <t>CHARLES EVANS COMMUNITY LIBRARY</t>
  </si>
  <si>
    <t>P. O. BOX 149</t>
  </si>
  <si>
    <t>GALENA</t>
  </si>
  <si>
    <t>99741</t>
  </si>
  <si>
    <t>9076561205</t>
  </si>
  <si>
    <t>COPPER VALLEY COMMUNITY LIBRARY</t>
  </si>
  <si>
    <t>P. O. BOX 173</t>
  </si>
  <si>
    <t>GLENNALLEN</t>
  </si>
  <si>
    <t>99588</t>
  </si>
  <si>
    <t>9078225226</t>
  </si>
  <si>
    <t>GUSTAVUS PUBLIC LIBRARY</t>
  </si>
  <si>
    <t>P. O. BOX 279</t>
  </si>
  <si>
    <t>GUSTAVUS</t>
  </si>
  <si>
    <t>99826</t>
  </si>
  <si>
    <t>9076972350</t>
  </si>
  <si>
    <t>HAINES BOROUGH PUBLIC LIBRARY</t>
  </si>
  <si>
    <t>P. O. BOX 1089</t>
  </si>
  <si>
    <t>HAINES</t>
  </si>
  <si>
    <t>99827</t>
  </si>
  <si>
    <t>9077662545</t>
  </si>
  <si>
    <t>TRI-VALLEY COMMUNITY LIBRARY</t>
  </si>
  <si>
    <t>P. O. BOX 400</t>
  </si>
  <si>
    <t>HEALY</t>
  </si>
  <si>
    <t>99743</t>
  </si>
  <si>
    <t>9076832507</t>
  </si>
  <si>
    <t>HOLLIS PUBLIC LIBRARY</t>
  </si>
  <si>
    <t>P. O. BOX 5</t>
  </si>
  <si>
    <t>HOLLIS</t>
  </si>
  <si>
    <t>99950</t>
  </si>
  <si>
    <t>9075307112</t>
  </si>
  <si>
    <t>HOMER PUBLIC LIBRARY</t>
  </si>
  <si>
    <t>141 W. PIONEER AVENUE</t>
  </si>
  <si>
    <t>HOMER</t>
  </si>
  <si>
    <t>99603</t>
  </si>
  <si>
    <t>9072353180</t>
  </si>
  <si>
    <t>HOPE COMMUNITY LIBRARY</t>
  </si>
  <si>
    <t>P. O. BOX 127</t>
  </si>
  <si>
    <t>HOPE</t>
  </si>
  <si>
    <t>99605</t>
  </si>
  <si>
    <t>9077823121</t>
  </si>
  <si>
    <t>JUNEAU PUBLIC LIBRARIES</t>
  </si>
  <si>
    <t>292 MARINE WAY</t>
  </si>
  <si>
    <t>JUNEAU</t>
  </si>
  <si>
    <t>99801</t>
  </si>
  <si>
    <t>9075865324</t>
  </si>
  <si>
    <t>KAKE COMMUNITY LIBRARY</t>
  </si>
  <si>
    <t>P. O. BOX 450</t>
  </si>
  <si>
    <t>KAKE</t>
  </si>
  <si>
    <t>99830</t>
  </si>
  <si>
    <t>9077853724</t>
  </si>
  <si>
    <t>KASILOF PUBLIC LIBRARY</t>
  </si>
  <si>
    <t>P. O. BOX 176</t>
  </si>
  <si>
    <t>KASILOF</t>
  </si>
  <si>
    <t>99610</t>
  </si>
  <si>
    <t>9072624844</t>
  </si>
  <si>
    <t>KENAI COMMUNITY LIBRARY</t>
  </si>
  <si>
    <t>163 MAIN STREET LOOP</t>
  </si>
  <si>
    <t>KENAI</t>
  </si>
  <si>
    <t>99611</t>
  </si>
  <si>
    <t>9072834378</t>
  </si>
  <si>
    <t>KETCHIKAN PUBLIC LIBRARY</t>
  </si>
  <si>
    <t>629 DOCK STREET</t>
  </si>
  <si>
    <t>KETCHIKAN</t>
  </si>
  <si>
    <t>99901</t>
  </si>
  <si>
    <t>9072253331</t>
  </si>
  <si>
    <t>319 LOWER MILL BAY RD</t>
  </si>
  <si>
    <t>KODIAK</t>
  </si>
  <si>
    <t>9074868686</t>
  </si>
  <si>
    <t>CHUKCHI LIBRARY</t>
  </si>
  <si>
    <t>P. O. BOX 297</t>
  </si>
  <si>
    <t>KOTZEBUE</t>
  </si>
  <si>
    <t>99752</t>
  </si>
  <si>
    <t>9074422410</t>
  </si>
  <si>
    <t>MCGRATH COMMUNITY LIBRARY</t>
  </si>
  <si>
    <t>P. O. BOX 249</t>
  </si>
  <si>
    <t>MCGRATH</t>
  </si>
  <si>
    <t>99627</t>
  </si>
  <si>
    <t>9075243843</t>
  </si>
  <si>
    <t>METLAKATLA CENTENNIAL LIBRARY</t>
  </si>
  <si>
    <t>P. O. BOX 7</t>
  </si>
  <si>
    <t>METLAKATLA</t>
  </si>
  <si>
    <t>99926</t>
  </si>
  <si>
    <t>9078866000</t>
  </si>
  <si>
    <t>MARTIN MONSEN LIBRARY</t>
  </si>
  <si>
    <t>P. O. BOX 147</t>
  </si>
  <si>
    <t>NAKNEK</t>
  </si>
  <si>
    <t>99633</t>
  </si>
  <si>
    <t>9072464465</t>
  </si>
  <si>
    <t>NENANA PUBLIC LIBRARY</t>
  </si>
  <si>
    <t>P. O. BOX 40</t>
  </si>
  <si>
    <t>NENANA</t>
  </si>
  <si>
    <t>99760</t>
  </si>
  <si>
    <t>9078325812</t>
  </si>
  <si>
    <t>NINILCHIK COMMUNITY LIBRARY</t>
  </si>
  <si>
    <t>P. O. BOX 39165</t>
  </si>
  <si>
    <t>NINILCHIK</t>
  </si>
  <si>
    <t>99639</t>
  </si>
  <si>
    <t>9075673333</t>
  </si>
  <si>
    <t>KEGOAYAH KOZGA LIBRARY</t>
  </si>
  <si>
    <t>P. O. BOX 1168</t>
  </si>
  <si>
    <t>99762</t>
  </si>
  <si>
    <t>9074435133</t>
  </si>
  <si>
    <t>NORTHWAY COMMUNITY LIBRARY</t>
  </si>
  <si>
    <t>P. O. BOX 496</t>
  </si>
  <si>
    <t>NORTHWAY</t>
  </si>
  <si>
    <t>99764</t>
  </si>
  <si>
    <t>9077782288</t>
  </si>
  <si>
    <t>PALMER PUBLIC LIBRARY</t>
  </si>
  <si>
    <t>655 S. VALLEY WAY</t>
  </si>
  <si>
    <t>PALMER</t>
  </si>
  <si>
    <t>99645</t>
  </si>
  <si>
    <t>9077454690</t>
  </si>
  <si>
    <t>PELICAN PUBLIC LIBRARY</t>
  </si>
  <si>
    <t>P. O. BOX 712</t>
  </si>
  <si>
    <t>PELICAN</t>
  </si>
  <si>
    <t>99832</t>
  </si>
  <si>
    <t>9077352500</t>
  </si>
  <si>
    <t>PETERSBURG PUBLIC LIBRARY</t>
  </si>
  <si>
    <t>P. O. BOX 549</t>
  </si>
  <si>
    <t>PETERSBURG</t>
  </si>
  <si>
    <t>99833</t>
  </si>
  <si>
    <t>9077723349</t>
  </si>
  <si>
    <t>JESSIE WAKEFIELD MEMORIAL LIBRARY</t>
  </si>
  <si>
    <t>P. O. BOX 49</t>
  </si>
  <si>
    <t>PORT LIONS</t>
  </si>
  <si>
    <t>99550</t>
  </si>
  <si>
    <t>9074542288</t>
  </si>
  <si>
    <t>RUBY COMMUNITY LIBRARY</t>
  </si>
  <si>
    <t>P. O. BOX 90</t>
  </si>
  <si>
    <t>RUBY</t>
  </si>
  <si>
    <t>99768</t>
  </si>
  <si>
    <t>9074684432</t>
  </si>
  <si>
    <t>P.O. BOX 905</t>
  </si>
  <si>
    <t>ST. PAUL</t>
  </si>
  <si>
    <t>99660</t>
  </si>
  <si>
    <t>9075462221</t>
  </si>
  <si>
    <t>SELDOVIA PUBLIC LIBRARY</t>
  </si>
  <si>
    <t>P. O. DRAWER H</t>
  </si>
  <si>
    <t>SELDOVIA</t>
  </si>
  <si>
    <t>99663</t>
  </si>
  <si>
    <t>9072347856</t>
  </si>
  <si>
    <t>SEWARD COMMUNITY LIBRARY</t>
  </si>
  <si>
    <t>P. O. BOX 2389</t>
  </si>
  <si>
    <t>SEWARD</t>
  </si>
  <si>
    <t>99664</t>
  </si>
  <si>
    <t>9072243646</t>
  </si>
  <si>
    <t>NELLIE WEYIOUANNA ILISAAVIK</t>
  </si>
  <si>
    <t>P. O. BOX 72090</t>
  </si>
  <si>
    <t>SHISHMAREF</t>
  </si>
  <si>
    <t>99772</t>
  </si>
  <si>
    <t>9076493011</t>
  </si>
  <si>
    <t>KETTLESON MEMORIAL LIBRARY</t>
  </si>
  <si>
    <t>320 HARBOR DR</t>
  </si>
  <si>
    <t>SITKA</t>
  </si>
  <si>
    <t>99835</t>
  </si>
  <si>
    <t>9077478708</t>
  </si>
  <si>
    <t>SKAGWAY PUBLIC LIBRARY</t>
  </si>
  <si>
    <t>P. O. BOX 394</t>
  </si>
  <si>
    <t>SKAGWAY</t>
  </si>
  <si>
    <t>99840</t>
  </si>
  <si>
    <t>9079832665</t>
  </si>
  <si>
    <t>SOLDOTNA PUBLIC LIBRARY</t>
  </si>
  <si>
    <t>235 N. BINKLEY ST</t>
  </si>
  <si>
    <t>SOLDOTNA</t>
  </si>
  <si>
    <t>99669</t>
  </si>
  <si>
    <t>9072624227</t>
  </si>
  <si>
    <t>SUTTON PUBLIC LIBRARY</t>
  </si>
  <si>
    <t>P. O. BOX 266</t>
  </si>
  <si>
    <t>SUTTON</t>
  </si>
  <si>
    <t>99674</t>
  </si>
  <si>
    <t>9077454467</t>
  </si>
  <si>
    <t>TAKOTNA COMMUNITY LIBRARY</t>
  </si>
  <si>
    <t>P. O. BOX 86</t>
  </si>
  <si>
    <t>TAKOTNA</t>
  </si>
  <si>
    <t>99675</t>
  </si>
  <si>
    <t>9072982229</t>
  </si>
  <si>
    <t>TALKEETNA PUBLIC LIBRARY</t>
  </si>
  <si>
    <t>P. O. BOX 768</t>
  </si>
  <si>
    <t>TALKEETNA</t>
  </si>
  <si>
    <t>99676</t>
  </si>
  <si>
    <t>9077332359</t>
  </si>
  <si>
    <t>TANANA COMMUNITY LIBRARY</t>
  </si>
  <si>
    <t>P. O. BOX 109</t>
  </si>
  <si>
    <t>TANANA</t>
  </si>
  <si>
    <t>99777</t>
  </si>
  <si>
    <t>9073667207</t>
  </si>
  <si>
    <t>DERMOTT O'TOOLE MEMORIAL LIBRARY</t>
  </si>
  <si>
    <t>P. O. BOX 35</t>
  </si>
  <si>
    <t>TENAKEE SPRINGS</t>
  </si>
  <si>
    <t>99841</t>
  </si>
  <si>
    <t>9077362248</t>
  </si>
  <si>
    <t>TOK COMMUNITY LIBRARY</t>
  </si>
  <si>
    <t>P. O. BOX 227</t>
  </si>
  <si>
    <t>TOK</t>
  </si>
  <si>
    <t>99780</t>
  </si>
  <si>
    <t>9078835623</t>
  </si>
  <si>
    <t>TICASUK LIBRARY</t>
  </si>
  <si>
    <t>P. O. BOX 28</t>
  </si>
  <si>
    <t>UNALAKLEET</t>
  </si>
  <si>
    <t>99684</t>
  </si>
  <si>
    <t>9076243053</t>
  </si>
  <si>
    <t>VALDEZ CONSORTIUM LIBRARY</t>
  </si>
  <si>
    <t>P. O. BOX 609</t>
  </si>
  <si>
    <t>VALDEZ</t>
  </si>
  <si>
    <t>99686</t>
  </si>
  <si>
    <t>9078354632</t>
  </si>
  <si>
    <t>WASILLA PUBLIC LIBRARY</t>
  </si>
  <si>
    <t>391 N. MAIN</t>
  </si>
  <si>
    <t>WASILLA</t>
  </si>
  <si>
    <t>99687</t>
  </si>
  <si>
    <t>9073765913</t>
  </si>
  <si>
    <t>WILLOW PUBLIC LIBRARY</t>
  </si>
  <si>
    <t>WILLOW</t>
  </si>
  <si>
    <t>99688</t>
  </si>
  <si>
    <t>9074956424</t>
  </si>
  <si>
    <t>IRENE INGLE PUBLIC LIBRARY</t>
  </si>
  <si>
    <t>P. O. BOX 679</t>
  </si>
  <si>
    <t>WRANGELL</t>
  </si>
  <si>
    <t>99929</t>
  </si>
  <si>
    <t>9078743535</t>
  </si>
  <si>
    <t>AKIAK SCHOOL COMMUNITY LIBRARY</t>
  </si>
  <si>
    <t>P. O. BOX 52227</t>
  </si>
  <si>
    <t>AKIAK</t>
  </si>
  <si>
    <t>99552</t>
  </si>
  <si>
    <t>9077657325</t>
  </si>
  <si>
    <t>KENNY LAKE PUBLIC LIBRARY</t>
  </si>
  <si>
    <t>HC 60 BOX 223</t>
  </si>
  <si>
    <t>KENNY LAKE</t>
  </si>
  <si>
    <t>99573</t>
  </si>
  <si>
    <t>9078223015</t>
  </si>
  <si>
    <t>KOYUK PUBLIC LIBRARY</t>
  </si>
  <si>
    <t>P. O. BOX 69</t>
  </si>
  <si>
    <t>KOYUK</t>
  </si>
  <si>
    <t>99753</t>
  </si>
  <si>
    <t>9079633971</t>
  </si>
  <si>
    <t>PILOT STATION PUBLIC LIBRARY</t>
  </si>
  <si>
    <t>P. O. BOX 5103</t>
  </si>
  <si>
    <t>PILOT STATION</t>
  </si>
  <si>
    <t>99650</t>
  </si>
  <si>
    <t>9075493211</t>
  </si>
  <si>
    <t>P. O. BOX 115</t>
  </si>
  <si>
    <t>TULUKSAK</t>
  </si>
  <si>
    <t>99679</t>
  </si>
  <si>
    <t>9076956989</t>
  </si>
  <si>
    <t>TUZZY HIGBEE CONSORTIUM LIBRARY</t>
  </si>
  <si>
    <t>P. O. BOX 749</t>
  </si>
  <si>
    <t>BARROW</t>
  </si>
  <si>
    <t>99723</t>
  </si>
  <si>
    <t>9078521720</t>
  </si>
  <si>
    <t>P. O. BOX 51100</t>
  </si>
  <si>
    <t>AKIACHAK</t>
  </si>
  <si>
    <t>99551</t>
  </si>
  <si>
    <t>9078254812</t>
  </si>
  <si>
    <t>ESTHER GREENWALD LIBRARY</t>
  </si>
  <si>
    <t>P. O. BOX 157</t>
  </si>
  <si>
    <t>HOONAH</t>
  </si>
  <si>
    <t>99829</t>
  </si>
  <si>
    <t>9079453611</t>
  </si>
  <si>
    <t>MOOSE PASS PUBLIC LIBRARY</t>
  </si>
  <si>
    <t>GENERAL DELIVERY</t>
  </si>
  <si>
    <t>MOOSE PASS</t>
  </si>
  <si>
    <t>99631</t>
  </si>
  <si>
    <t>9072883111</t>
  </si>
  <si>
    <t>NIKOLAI PUBLIC LIBRARY</t>
  </si>
  <si>
    <t>P. O. BOX 9145</t>
  </si>
  <si>
    <t>NIKOLAI</t>
  </si>
  <si>
    <t>99691</t>
  </si>
  <si>
    <t>9072932113</t>
  </si>
  <si>
    <t>SAND POINT</t>
  </si>
  <si>
    <t>99661</t>
  </si>
  <si>
    <t>9073832331</t>
  </si>
  <si>
    <t>EGEGIK VILLAGE LIBRARY</t>
  </si>
  <si>
    <t>P. O. BOX 29</t>
  </si>
  <si>
    <t>EGEGIK</t>
  </si>
  <si>
    <t>99579</t>
  </si>
  <si>
    <t>9072332211</t>
  </si>
  <si>
    <t>TRAPPER CREEK LIBRARY</t>
  </si>
  <si>
    <t>P. O. BOX 13388</t>
  </si>
  <si>
    <t>TRAPPER CREEK</t>
  </si>
  <si>
    <t>99683</t>
  </si>
  <si>
    <t>9077331546</t>
  </si>
  <si>
    <t>P. O. BOX 210</t>
  </si>
  <si>
    <t>HOLY CROSS</t>
  </si>
  <si>
    <t>99602</t>
  </si>
  <si>
    <t>9074767118</t>
  </si>
  <si>
    <t>ALAKANUK PUBLIC LIBRARY</t>
  </si>
  <si>
    <t>P. O. BOX 167</t>
  </si>
  <si>
    <t>ALAKANUK</t>
  </si>
  <si>
    <t>99554</t>
  </si>
  <si>
    <t>9072383313</t>
  </si>
  <si>
    <t>OLD HARBOR LIBRARY</t>
  </si>
  <si>
    <t>OLD HARBOR</t>
  </si>
  <si>
    <t>99643</t>
  </si>
  <si>
    <t>9072862204</t>
  </si>
  <si>
    <t>RUSSIAN MISSION SCHOOL COMMUNITY LIBRARY</t>
  </si>
  <si>
    <t>RUSSIAN MISSION</t>
  </si>
  <si>
    <t>99657</t>
  </si>
  <si>
    <t>9075845111</t>
  </si>
  <si>
    <t>AKUTAN PUBLIC LIBRARY</t>
  </si>
  <si>
    <t>P. O. BOX 26</t>
  </si>
  <si>
    <t>AKUTAN</t>
  </si>
  <si>
    <t>99553</t>
  </si>
  <si>
    <t>9076982230</t>
  </si>
  <si>
    <t>FALSE PASS PUBLIC LIBRARY</t>
  </si>
  <si>
    <t>P.O. BOX 50</t>
  </si>
  <si>
    <t>FALSE PASS</t>
  </si>
  <si>
    <t>99583</t>
  </si>
  <si>
    <t>9075482319</t>
  </si>
  <si>
    <t>OUZINKIE MEDIA CENTER</t>
  </si>
  <si>
    <t>P.O. BOX 130</t>
  </si>
  <si>
    <t>OUZINKIE</t>
  </si>
  <si>
    <t>99644</t>
  </si>
  <si>
    <t>9076802323</t>
  </si>
  <si>
    <t>P.O. BOX 959</t>
  </si>
  <si>
    <t>ST. GEORGE ISLAND</t>
  </si>
  <si>
    <t>99591</t>
  </si>
  <si>
    <t>9078592229</t>
  </si>
  <si>
    <t>UNALASKA PUBLIC LIBRARY</t>
  </si>
  <si>
    <t>P.O. BOX 610</t>
  </si>
  <si>
    <t>UNALASKA</t>
  </si>
  <si>
    <t>99685</t>
  </si>
  <si>
    <t>9075815060</t>
  </si>
  <si>
    <t>FY1997 Street Address</t>
  </si>
  <si>
    <t>FY1997 City</t>
  </si>
  <si>
    <t>FY1997 ZIP Code</t>
  </si>
  <si>
    <t>FY1997 Telephone</t>
  </si>
  <si>
    <t>FY1997 Population</t>
  </si>
  <si>
    <t>FY1997 Librarians with MLS</t>
  </si>
  <si>
    <t>FY1997 All Employees with Title of Librarian</t>
  </si>
  <si>
    <t>FY1997 All Other Paid Employees</t>
  </si>
  <si>
    <t>FY1997 Total Employees</t>
  </si>
  <si>
    <t>FY1997 Total Local Government Income</t>
  </si>
  <si>
    <t>FY1997 Total State Government Income</t>
  </si>
  <si>
    <t>FY1997 Total Federal Government Income</t>
  </si>
  <si>
    <t>FY1997 Total All Other Income</t>
  </si>
  <si>
    <t>FY1997 Total Operating Income</t>
  </si>
  <si>
    <t>FY1997 Salaries and Wages</t>
  </si>
  <si>
    <t>FY1997 Benefits</t>
  </si>
  <si>
    <t>FY1997 Total Collection Expenditures</t>
  </si>
  <si>
    <t>FY1997 Total Other  Expenditures</t>
  </si>
  <si>
    <t>FY1997 Total Operating  Expenditures</t>
  </si>
  <si>
    <t>FY1997 Capital Outlay</t>
  </si>
  <si>
    <t xml:space="preserve">FY1997 Total Audio Material Volumes </t>
  </si>
  <si>
    <t>FY1997 Total Subscription Titles</t>
  </si>
  <si>
    <t>FY1997 Total Circulation</t>
  </si>
  <si>
    <t>FY1997 ILLs Provided</t>
  </si>
  <si>
    <t>FY1997 ILLs Received</t>
  </si>
  <si>
    <t>FY1997 Annual Reference Questions</t>
  </si>
  <si>
    <t xml:space="preserve">FY1997 Total Video Material Volumes </t>
  </si>
  <si>
    <t>FY1997 Total Number of Electronic Materials</t>
  </si>
  <si>
    <t>CANTWELL SCHOOL/COMMUNITY LIBRARY</t>
  </si>
  <si>
    <t>TULUKSAK SCHOOL/COMMUNITY LIBRARY</t>
  </si>
  <si>
    <t>AKIACHAK SCHOOL/COMMUNITY LIBRARY</t>
  </si>
  <si>
    <t>SAND POINT SCHOOL/COMMUNITY LIBRARY</t>
  </si>
  <si>
    <t>COOPER LANDING COMMUNITY LIBRARY</t>
  </si>
  <si>
    <t>FAIRBANKS NORTH STAR BOROUGH PUBLIC LIBRARY</t>
  </si>
  <si>
    <t>ST. PAUL COMMUNITY/SCHOOL LIBRARY</t>
  </si>
  <si>
    <t>ST. GEORGE SCHOOL/COMMUNITY LIBRARY</t>
  </si>
  <si>
    <t>HOLY CROSS SCHOOL/COMMUNITY LIBRARY</t>
  </si>
  <si>
    <t>A. HOLMES JOHNSON MEMorial+A22 LIBRARY</t>
  </si>
  <si>
    <t>REGIONAL SERVICES</t>
  </si>
  <si>
    <t>FY1997 Adult Book Circulation</t>
  </si>
  <si>
    <t>FY1997 Juvenile Book  Circulation</t>
  </si>
  <si>
    <t>FY1997 All Other  Circulation</t>
  </si>
  <si>
    <t>FY1997 Circulation Per Capita</t>
  </si>
  <si>
    <t>FY1997 Books &amp; Serial Volumes Added</t>
  </si>
  <si>
    <t>FY1997 Total Books &amp; Serial Volumes</t>
  </si>
  <si>
    <t xml:space="preserve">FY1997 Books &amp; Serial Volumes Per Capita </t>
  </si>
  <si>
    <t xml:space="preserve">FY1997  Operating  Expenditures Per Capita </t>
  </si>
  <si>
    <t>FY1997 Book Expenditures</t>
  </si>
  <si>
    <t>FY1997 Subscriptions  Expenditures</t>
  </si>
  <si>
    <t>FY1997 Audiovisuals   Expenditures</t>
  </si>
  <si>
    <t>FY1997 Other Materials   Expenditures</t>
  </si>
  <si>
    <t>FY1997 Total Collection   Expenditures</t>
  </si>
  <si>
    <t xml:space="preserve">FY1997  Collection   Expenditures per Capita </t>
  </si>
  <si>
    <t>FY1997 Patrons Per Staff</t>
  </si>
  <si>
    <t>FY1997 Number of Volunteers</t>
  </si>
  <si>
    <t>FY1997 Volunteer Hours Per Year</t>
  </si>
  <si>
    <t>FY1997 Type of Library</t>
  </si>
  <si>
    <t>FY1997 Type of Library Board</t>
  </si>
  <si>
    <t>FY1997 Hours Open Per Week</t>
  </si>
  <si>
    <t>FY1997 Hours Open Per Year</t>
  </si>
  <si>
    <t xml:space="preserve">FY1997 Annual Attendance In Library </t>
  </si>
  <si>
    <t xml:space="preserve">FY1997 Annual Programs </t>
  </si>
  <si>
    <t>Sch/Public</t>
  </si>
  <si>
    <t>Public</t>
  </si>
  <si>
    <t>Acad/Public</t>
  </si>
  <si>
    <t>None</t>
  </si>
  <si>
    <t>Policy</t>
  </si>
  <si>
    <t>Advisory</t>
  </si>
  <si>
    <t>Both</t>
  </si>
  <si>
    <t>FY1997 Total  Book  Circulation</t>
  </si>
  <si>
    <t>Alaska Public Library Statistics</t>
  </si>
  <si>
    <t>End of Row</t>
  </si>
  <si>
    <t>FY1997 Library Name</t>
  </si>
  <si>
    <t>FY1997 City2</t>
  </si>
  <si>
    <t>Total</t>
  </si>
  <si>
    <t>End of Document</t>
  </si>
  <si>
    <t>(empty)</t>
  </si>
  <si>
    <t>This spreadsheet contains annual report data collected from public libraries in Alaska. This data was submitted for fiscal year 1997 (July 1, 1996-June 30, 1997); however, libraries which adhere to a calendar year financial schedule will submit data for the calendar year 1996 (January 1, 1996-December 31, 1996). Please review the Alaska State Library's Alaska Public Library Statistics webpage for additional details. Link is available in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</si>
</sst>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0" tint="-0.14996795556505021"/>
      <name val="Tahoma"/>
      <family val="2"/>
    </font>
    <font>
      <sz val="11"/>
      <color theme="0" tint="-0.149967955565050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3" fontId="2" fillId="0" borderId="0" xfId="1" applyNumberFormat="1" applyFont="1" applyFill="1"/>
    <xf numFmtId="4" fontId="2" fillId="0" borderId="0" xfId="1" applyNumberFormat="1" applyFont="1" applyFill="1"/>
    <xf numFmtId="3" fontId="4" fillId="0" borderId="1" xfId="1" applyNumberFormat="1" applyFont="1" applyFill="1" applyBorder="1" applyAlignment="1">
      <alignment horizontal="right" wrapText="1"/>
    </xf>
    <xf numFmtId="3" fontId="0" fillId="0" borderId="1" xfId="0" applyNumberFormat="1" applyFont="1" applyFill="1" applyBorder="1"/>
    <xf numFmtId="4" fontId="4" fillId="0" borderId="1" xfId="1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wrapText="1"/>
    </xf>
    <xf numFmtId="164" fontId="4" fillId="0" borderId="1" xfId="2" applyNumberFormat="1" applyFont="1" applyFill="1" applyBorder="1" applyAlignment="1">
      <alignment horizontal="right" wrapText="1"/>
    </xf>
    <xf numFmtId="165" fontId="4" fillId="0" borderId="1" xfId="2" applyNumberFormat="1" applyFont="1" applyFill="1" applyBorder="1" applyAlignment="1">
      <alignment horizontal="right" wrapText="1"/>
    </xf>
    <xf numFmtId="2" fontId="4" fillId="0" borderId="1" xfId="2" applyNumberFormat="1" applyFont="1" applyFill="1" applyBorder="1" applyAlignment="1">
      <alignment horizontal="right" wrapText="1"/>
    </xf>
    <xf numFmtId="3" fontId="4" fillId="0" borderId="1" xfId="2" applyNumberFormat="1" applyFont="1" applyFill="1" applyBorder="1" applyAlignment="1">
      <alignment horizontal="right" wrapText="1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3" fontId="0" fillId="0" borderId="0" xfId="0" applyNumberFormat="1" applyFont="1" applyFill="1"/>
    <xf numFmtId="164" fontId="4" fillId="0" borderId="1" xfId="2" applyNumberFormat="1" applyFont="1" applyFill="1" applyBorder="1"/>
    <xf numFmtId="2" fontId="4" fillId="0" borderId="1" xfId="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1" xfId="2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3" fontId="4" fillId="0" borderId="3" xfId="1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0" fillId="0" borderId="8" xfId="0" applyFont="1" applyFill="1" applyBorder="1"/>
    <xf numFmtId="3" fontId="2" fillId="0" borderId="8" xfId="1" applyNumberFormat="1" applyFont="1" applyFill="1" applyBorder="1"/>
    <xf numFmtId="3" fontId="4" fillId="0" borderId="8" xfId="1" applyNumberFormat="1" applyFont="1" applyFill="1" applyBorder="1" applyAlignment="1">
      <alignment horizontal="right" wrapText="1"/>
    </xf>
    <xf numFmtId="3" fontId="0" fillId="0" borderId="8" xfId="0" applyNumberFormat="1" applyFont="1" applyFill="1" applyBorder="1"/>
    <xf numFmtId="4" fontId="4" fillId="0" borderId="8" xfId="1" applyNumberFormat="1" applyFont="1" applyFill="1" applyBorder="1" applyAlignment="1">
      <alignment horizontal="right" wrapText="1"/>
    </xf>
    <xf numFmtId="164" fontId="0" fillId="0" borderId="8" xfId="0" applyNumberFormat="1" applyFont="1" applyFill="1" applyBorder="1"/>
    <xf numFmtId="164" fontId="4" fillId="0" borderId="8" xfId="2" applyNumberFormat="1" applyFont="1" applyFill="1" applyBorder="1" applyAlignment="1">
      <alignment horizontal="right" wrapText="1"/>
    </xf>
    <xf numFmtId="165" fontId="4" fillId="0" borderId="8" xfId="2" applyNumberFormat="1" applyFont="1" applyFill="1" applyBorder="1" applyAlignment="1">
      <alignment horizontal="right" wrapText="1"/>
    </xf>
    <xf numFmtId="0" fontId="4" fillId="0" borderId="7" xfId="0" applyNumberFormat="1" applyFont="1" applyFill="1" applyBorder="1" applyAlignment="1" applyProtection="1">
      <alignment wrapText="1"/>
    </xf>
    <xf numFmtId="3" fontId="4" fillId="0" borderId="8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3" fontId="8" fillId="0" borderId="0" xfId="1" applyNumberFormat="1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4" fontId="8" fillId="0" borderId="0" xfId="1" applyNumberFormat="1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3" fontId="8" fillId="0" borderId="1" xfId="1" applyNumberFormat="1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right" wrapText="1"/>
    </xf>
    <xf numFmtId="3" fontId="8" fillId="0" borderId="1" xfId="0" applyNumberFormat="1" applyFont="1" applyFill="1" applyBorder="1"/>
    <xf numFmtId="4" fontId="8" fillId="0" borderId="1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3" fontId="8" fillId="0" borderId="1" xfId="2" applyNumberFormat="1" applyFont="1" applyFill="1" applyBorder="1" applyAlignment="1">
      <alignment horizontal="right" wrapText="1"/>
    </xf>
    <xf numFmtId="3" fontId="8" fillId="0" borderId="3" xfId="1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horizontal="right"/>
    </xf>
    <xf numFmtId="3" fontId="8" fillId="0" borderId="8" xfId="1" applyNumberFormat="1" applyFont="1" applyFill="1" applyBorder="1"/>
    <xf numFmtId="4" fontId="8" fillId="0" borderId="8" xfId="1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/>
    <xf numFmtId="2" fontId="8" fillId="0" borderId="8" xfId="2" applyNumberFormat="1" applyFont="1" applyFill="1" applyBorder="1" applyAlignment="1">
      <alignment horizontal="right" wrapText="1"/>
    </xf>
    <xf numFmtId="3" fontId="8" fillId="0" borderId="8" xfId="2" applyNumberFormat="1" applyFont="1" applyFill="1" applyBorder="1" applyAlignment="1">
      <alignment horizontal="right" wrapText="1"/>
    </xf>
    <xf numFmtId="3" fontId="8" fillId="0" borderId="8" xfId="0" applyNumberFormat="1" applyFont="1" applyFill="1" applyBorder="1"/>
    <xf numFmtId="0" fontId="8" fillId="0" borderId="8" xfId="0" applyFont="1" applyFill="1" applyBorder="1" applyAlignment="1">
      <alignment horizontal="center"/>
    </xf>
    <xf numFmtId="3" fontId="8" fillId="0" borderId="9" xfId="1" applyNumberFormat="1" applyFont="1" applyFill="1" applyBorder="1"/>
    <xf numFmtId="0" fontId="8" fillId="0" borderId="8" xfId="0" applyNumberFormat="1" applyFont="1" applyFill="1" applyBorder="1" applyAlignment="1" applyProtection="1">
      <alignment wrapText="1"/>
    </xf>
    <xf numFmtId="0" fontId="8" fillId="0" borderId="8" xfId="0" applyNumberFormat="1" applyFont="1" applyFill="1" applyBorder="1" applyAlignment="1" applyProtection="1">
      <alignment horizontal="right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3" fontId="8" fillId="0" borderId="0" xfId="1" applyNumberFormat="1" applyFont="1" applyFill="1"/>
    <xf numFmtId="3" fontId="8" fillId="0" borderId="0" xfId="0" applyNumberFormat="1" applyFont="1" applyFill="1"/>
    <xf numFmtId="4" fontId="8" fillId="0" borderId="0" xfId="1" applyNumberFormat="1" applyFont="1" applyFill="1"/>
    <xf numFmtId="0" fontId="8" fillId="0" borderId="0" xfId="0" applyFont="1" applyFill="1" applyAlignment="1">
      <alignment horizontal="center"/>
    </xf>
    <xf numFmtId="0" fontId="6" fillId="0" borderId="0" xfId="3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BB90" totalsRowCount="1" headerRowDxfId="111" headerRowBorderDxfId="110" tableBorderDxfId="109" totalsRowBorderDxfId="108" headerRowCellStyle="Comma">
  <autoFilter ref="A3:BB89"/>
  <tableColumns count="54">
    <tableColumn id="1" name="FY1997 City" totalsRowLabel="Total" dataDxfId="107" totalsRowDxfId="106" dataCellStyle="Normal_Sheet1"/>
    <tableColumn id="2" name="FY1997 Library Name" totalsRowLabel="(empty)" dataDxfId="105" totalsRowDxfId="104" dataCellStyle="Normal_Sheet1"/>
    <tableColumn id="3" name="FY1997 Street Address" totalsRowLabel="(empty)" dataDxfId="103" totalsRowDxfId="102" dataCellStyle="Normal_Sheet1"/>
    <tableColumn id="4" name="FY1997 City2" totalsRowLabel="(empty)" dataDxfId="101" totalsRowDxfId="100" dataCellStyle="Normal_Sheet1"/>
    <tableColumn id="5" name="FY1997 ZIP Code" totalsRowLabel="(empty)" dataDxfId="99" totalsRowDxfId="98" dataCellStyle="Normal_Sheet1"/>
    <tableColumn id="6" name="FY1997 Telephone" totalsRowLabel="(empty)" dataDxfId="97" totalsRowDxfId="96" dataCellStyle="Normal_Sheet1"/>
    <tableColumn id="7" name="FY1997 Population" totalsRowFunction="sum" dataDxfId="95" totalsRowDxfId="94" dataCellStyle="Comma"/>
    <tableColumn id="8" name="FY1997 Adult Book Circulation" totalsRowFunction="sum" dataDxfId="93" totalsRowDxfId="92" dataCellStyle="Comma"/>
    <tableColumn id="9" name="FY1997 Juvenile Book  Circulation" totalsRowFunction="sum" dataDxfId="91" totalsRowDxfId="90" dataCellStyle="Comma"/>
    <tableColumn id="10" name="FY1997 Total  Book  Circulation" totalsRowFunction="sum" dataDxfId="89" totalsRowDxfId="88" dataCellStyle="Comma"/>
    <tableColumn id="11" name="FY1997 All Other  Circulation" totalsRowFunction="sum" dataDxfId="87" totalsRowDxfId="86"/>
    <tableColumn id="12" name="FY1997 Total Circulation" totalsRowFunction="sum" dataDxfId="85" totalsRowDxfId="84" dataCellStyle="Comma"/>
    <tableColumn id="13" name="FY1997 Circulation Per Capita" totalsRowFunction="sum" dataDxfId="83" totalsRowDxfId="82" dataCellStyle="Comma"/>
    <tableColumn id="14" name="FY1997 ILLs Provided" totalsRowFunction="sum" dataDxfId="81" totalsRowDxfId="80" dataCellStyle="Comma"/>
    <tableColumn id="15" name="FY1997 ILLs Received" totalsRowFunction="sum" dataDxfId="79" totalsRowDxfId="78" dataCellStyle="Comma"/>
    <tableColumn id="16" name="FY1997 Books &amp; Serial Volumes Added" totalsRowFunction="sum" dataDxfId="77" totalsRowDxfId="76" dataCellStyle="Comma"/>
    <tableColumn id="17" name="FY1997 Total Books &amp; Serial Volumes" totalsRowFunction="sum" dataDxfId="75" totalsRowDxfId="74" dataCellStyle="Comma"/>
    <tableColumn id="18" name="FY1997 Books &amp; Serial Volumes Per Capita " totalsRowFunction="sum" dataDxfId="73" totalsRowDxfId="72" dataCellStyle="Comma"/>
    <tableColumn id="19" name="FY1997 Total Audio Material Volumes " totalsRowFunction="sum" dataDxfId="71" totalsRowDxfId="70" dataCellStyle="Comma"/>
    <tableColumn id="20" name="FY1997 Total Video Material Volumes " totalsRowFunction="sum" dataDxfId="69" totalsRowDxfId="68" dataCellStyle="Comma"/>
    <tableColumn id="21" name="FY1997 Total Number of Electronic Materials" totalsRowFunction="sum" dataDxfId="67" totalsRowDxfId="66" dataCellStyle="Normal_Sheet1"/>
    <tableColumn id="22" name="FY1997 Total Subscription Titles" totalsRowFunction="sum" dataDxfId="65" totalsRowDxfId="64" dataCellStyle="Comma"/>
    <tableColumn id="23" name="FY1997 Total Local Government Income" totalsRowFunction="sum" dataDxfId="63" totalsRowDxfId="62" dataCellStyle="Normal_Sheet1"/>
    <tableColumn id="24" name="FY1997 Total State Government Income" totalsRowFunction="sum" dataDxfId="61" totalsRowDxfId="60" dataCellStyle="Normal_Sheet1"/>
    <tableColumn id="25" name="FY1997 Total Federal Government Income" totalsRowFunction="sum" dataDxfId="59" totalsRowDxfId="58" dataCellStyle="Normal_Sheet1"/>
    <tableColumn id="26" name="FY1997 Total All Other Income" totalsRowFunction="sum" dataDxfId="57" totalsRowDxfId="56" dataCellStyle="Normal_Sheet1"/>
    <tableColumn id="27" name="FY1997 Total Operating Income" totalsRowFunction="sum" dataDxfId="55" totalsRowDxfId="54" dataCellStyle="Normal_Sheet1"/>
    <tableColumn id="28" name="FY1997 Salaries and Wages" totalsRowFunction="sum" dataDxfId="53" totalsRowDxfId="52" dataCellStyle="Normal_Sheet1"/>
    <tableColumn id="29" name="FY1997 Benefits" totalsRowFunction="sum" dataDxfId="51" totalsRowDxfId="50" dataCellStyle="Normal_Sheet1"/>
    <tableColumn id="30" name="FY1997 Total Collection Expenditures" totalsRowFunction="sum" dataDxfId="49" totalsRowDxfId="48" dataCellStyle="Normal_Sheet1"/>
    <tableColumn id="31" name="FY1997 Total Other  Expenditures" totalsRowFunction="sum" dataDxfId="47" totalsRowDxfId="46" dataCellStyle="Normal_Sheet1"/>
    <tableColumn id="32" name="FY1997 Total Operating  Expenditures" totalsRowFunction="sum" dataDxfId="45" totalsRowDxfId="44" dataCellStyle="Normal_Sheet1"/>
    <tableColumn id="33" name="FY1997  Operating  Expenditures Per Capita " totalsRowFunction="sum" dataDxfId="43" totalsRowDxfId="42" dataCellStyle="Normal_Sheet1"/>
    <tableColumn id="34" name="FY1997 Capital Outlay" totalsRowFunction="sum" dataDxfId="41" totalsRowDxfId="40" dataCellStyle="Normal_Sheet1"/>
    <tableColumn id="35" name="FY1997 Book Expenditures" totalsRowFunction="sum" dataDxfId="39" totalsRowDxfId="38" dataCellStyle="Normal_Sheet1"/>
    <tableColumn id="36" name="FY1997 Subscriptions  Expenditures" totalsRowFunction="sum" dataDxfId="37" totalsRowDxfId="36" dataCellStyle="Normal_Sheet1"/>
    <tableColumn id="37" name="FY1997 Audiovisuals   Expenditures" totalsRowFunction="sum" dataDxfId="35" totalsRowDxfId="34" dataCellStyle="Normal_Sheet1"/>
    <tableColumn id="38" name="FY1997 Other Materials   Expenditures" totalsRowFunction="sum" dataDxfId="33" totalsRowDxfId="32" dataCellStyle="Normal_Sheet1"/>
    <tableColumn id="39" name="FY1997 Total Collection   Expenditures" totalsRowFunction="sum" dataDxfId="31" totalsRowDxfId="30" dataCellStyle="Normal_Sheet1"/>
    <tableColumn id="40" name="FY1997  Collection   Expenditures per Capita " totalsRowFunction="sum" dataDxfId="29" totalsRowDxfId="28" dataCellStyle="Normal_Sheet1"/>
    <tableColumn id="41" name="FY1997 Librarians with MLS" totalsRowFunction="sum" dataDxfId="27" totalsRowDxfId="26" dataCellStyle="Normal_Sheet1"/>
    <tableColumn id="42" name="FY1997 All Employees with Title of Librarian" totalsRowFunction="sum" dataDxfId="25" totalsRowDxfId="24" dataCellStyle="Normal_Sheet1"/>
    <tableColumn id="43" name="FY1997 All Other Paid Employees" totalsRowFunction="sum" dataDxfId="23" totalsRowDxfId="22" dataCellStyle="Normal_Sheet1"/>
    <tableColumn id="44" name="FY1997 Total Employees" totalsRowFunction="sum" dataDxfId="21" totalsRowDxfId="20" dataCellStyle="Normal_Sheet1"/>
    <tableColumn id="45" name="FY1997 Patrons Per Staff" totalsRowFunction="sum" dataDxfId="19" totalsRowDxfId="18" dataCellStyle="Normal_Sheet1"/>
    <tableColumn id="46" name="FY1997 Number of Volunteers" totalsRowFunction="sum" dataDxfId="17" totalsRowDxfId="16" dataCellStyle="Normal_Sheet1"/>
    <tableColumn id="47" name="FY1997 Volunteer Hours Per Year" totalsRowFunction="sum" dataDxfId="15" totalsRowDxfId="14" dataCellStyle="Normal_Sheet1"/>
    <tableColumn id="48" name="FY1997 Type of Library" totalsRowFunction="sum" dataDxfId="13" totalsRowDxfId="12" dataCellStyle="Normal_Sheet1"/>
    <tableColumn id="49" name="FY1997 Type of Library Board" totalsRowFunction="sum" dataDxfId="11" totalsRowDxfId="10" dataCellStyle="Normal_Sheet1"/>
    <tableColumn id="50" name="FY1997 Hours Open Per Week" totalsRowFunction="sum" dataDxfId="9" totalsRowDxfId="8" dataCellStyle="Normal_Sheet1"/>
    <tableColumn id="51" name="FY1997 Hours Open Per Year" totalsRowFunction="sum" dataDxfId="7" totalsRowDxfId="6" dataCellStyle="Normal_Sheet1"/>
    <tableColumn id="52" name="FY1997 Annual Attendance In Library " totalsRowFunction="sum" dataDxfId="5" totalsRowDxfId="4" dataCellStyle="Comma"/>
    <tableColumn id="53" name="FY1997 Annual Reference Questions" totalsRowFunction="sum" dataDxfId="3" totalsRowDxfId="2" dataCellStyle="Comma"/>
    <tableColumn id="54" name="FY1997 Annual Programs " totalsRowFunction="sum" dataDxfId="1" totalsRowDxfId="0" dataCellStyle="Comma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Y1997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1"/>
  <sheetViews>
    <sheetView tabSelected="1" workbookViewId="0">
      <pane xSplit="1" topLeftCell="B1" activePane="topRight" state="frozen"/>
      <selection pane="topRight"/>
    </sheetView>
  </sheetViews>
  <sheetFormatPr defaultColWidth="0" defaultRowHeight="15.9" customHeight="1" zeroHeight="1" x14ac:dyDescent="0.3"/>
  <cols>
    <col min="1" max="1" width="52.88671875" style="11" customWidth="1"/>
    <col min="2" max="2" width="46.5546875" style="11" customWidth="1"/>
    <col min="3" max="3" width="23.109375" style="11" bestFit="1" customWidth="1"/>
    <col min="4" max="4" width="18.33203125" style="11" bestFit="1" customWidth="1"/>
    <col min="5" max="5" width="17.44140625" style="12" customWidth="1"/>
    <col min="6" max="6" width="19.33203125" style="12" customWidth="1"/>
    <col min="7" max="7" width="19.44140625" style="1" customWidth="1"/>
    <col min="8" max="8" width="29.44140625" style="1" customWidth="1"/>
    <col min="9" max="9" width="32.44140625" style="1" customWidth="1"/>
    <col min="10" max="10" width="29.88671875" style="1" customWidth="1"/>
    <col min="11" max="11" width="28.109375" style="13" customWidth="1"/>
    <col min="12" max="12" width="24.109375" style="1" customWidth="1"/>
    <col min="13" max="13" width="28.6640625" style="1" customWidth="1"/>
    <col min="14" max="14" width="21.33203125" style="1" customWidth="1"/>
    <col min="15" max="15" width="21.44140625" style="1" customWidth="1"/>
    <col min="16" max="16" width="37" style="1" customWidth="1"/>
    <col min="17" max="17" width="35.5546875" style="1" customWidth="1"/>
    <col min="18" max="18" width="40.5546875" style="2" customWidth="1"/>
    <col min="19" max="20" width="36.5546875" style="1" customWidth="1"/>
    <col min="21" max="21" width="42.109375" style="11" customWidth="1"/>
    <col min="22" max="22" width="30.88671875" style="1" customWidth="1"/>
    <col min="23" max="23" width="37.6640625" style="11" customWidth="1"/>
    <col min="24" max="24" width="37.88671875" style="11" customWidth="1"/>
    <col min="25" max="25" width="40" style="11" customWidth="1"/>
    <col min="26" max="26" width="29.5546875" style="11" customWidth="1"/>
    <col min="27" max="27" width="30.44140625" style="11" customWidth="1"/>
    <col min="28" max="28" width="26.6640625" style="11" customWidth="1"/>
    <col min="29" max="29" width="17.109375" style="11" customWidth="1"/>
    <col min="30" max="30" width="35.6640625" style="11" customWidth="1"/>
    <col min="31" max="31" width="32.33203125" style="11" customWidth="1"/>
    <col min="32" max="32" width="36" style="11" customWidth="1"/>
    <col min="33" max="33" width="41.44140625" style="11" customWidth="1"/>
    <col min="34" max="34" width="22.109375" style="11" customWidth="1"/>
    <col min="35" max="35" width="26.33203125" style="11" customWidth="1"/>
    <col min="36" max="36" width="34.109375" style="11" customWidth="1"/>
    <col min="37" max="37" width="34" style="11" customWidth="1"/>
    <col min="38" max="38" width="36.6640625" style="11" customWidth="1"/>
    <col min="39" max="39" width="36.5546875" style="11" customWidth="1"/>
    <col min="40" max="40" width="42" style="11" customWidth="1"/>
    <col min="41" max="41" width="26.88671875" style="11" customWidth="1"/>
    <col min="42" max="42" width="41.5546875" style="11" customWidth="1"/>
    <col min="43" max="43" width="32.109375" style="11" customWidth="1"/>
    <col min="44" max="44" width="24.33203125" style="11" customWidth="1"/>
    <col min="45" max="45" width="24.44140625" style="13" customWidth="1"/>
    <col min="46" max="46" width="29.5546875" style="13" customWidth="1"/>
    <col min="47" max="47" width="32.109375" style="13" customWidth="1"/>
    <col min="48" max="48" width="22.6640625" style="16" customWidth="1"/>
    <col min="49" max="49" width="28.33203125" style="16" customWidth="1"/>
    <col min="50" max="50" width="29.33203125" style="13" customWidth="1"/>
    <col min="51" max="51" width="28" style="13" customWidth="1"/>
    <col min="52" max="52" width="35.6640625" style="1" customWidth="1"/>
    <col min="53" max="53" width="35" style="1" customWidth="1"/>
    <col min="54" max="54" width="25.109375" style="1" customWidth="1"/>
    <col min="55" max="16384" width="16.6640625" style="11" hidden="1"/>
  </cols>
  <sheetData>
    <row r="1" spans="1:54" s="20" customFormat="1" ht="106.2" x14ac:dyDescent="0.3">
      <c r="A1" s="18" t="s">
        <v>486</v>
      </c>
      <c r="B1" s="19" t="s">
        <v>480</v>
      </c>
      <c r="C1" s="41" t="s">
        <v>485</v>
      </c>
      <c r="D1" s="41" t="s">
        <v>485</v>
      </c>
      <c r="E1" s="42" t="s">
        <v>485</v>
      </c>
      <c r="F1" s="42" t="s">
        <v>485</v>
      </c>
      <c r="G1" s="43" t="s">
        <v>485</v>
      </c>
      <c r="H1" s="43" t="s">
        <v>485</v>
      </c>
      <c r="I1" s="43" t="s">
        <v>485</v>
      </c>
      <c r="J1" s="43" t="s">
        <v>485</v>
      </c>
      <c r="K1" s="44" t="s">
        <v>485</v>
      </c>
      <c r="L1" s="43" t="s">
        <v>485</v>
      </c>
      <c r="M1" s="43" t="s">
        <v>485</v>
      </c>
      <c r="N1" s="43" t="s">
        <v>485</v>
      </c>
      <c r="O1" s="43" t="s">
        <v>485</v>
      </c>
      <c r="P1" s="43" t="s">
        <v>485</v>
      </c>
      <c r="Q1" s="43" t="s">
        <v>485</v>
      </c>
      <c r="R1" s="45" t="s">
        <v>485</v>
      </c>
      <c r="S1" s="43" t="s">
        <v>485</v>
      </c>
      <c r="T1" s="43" t="s">
        <v>485</v>
      </c>
      <c r="U1" s="41" t="s">
        <v>485</v>
      </c>
      <c r="V1" s="43" t="s">
        <v>485</v>
      </c>
      <c r="W1" s="41" t="s">
        <v>485</v>
      </c>
      <c r="X1" s="41" t="s">
        <v>485</v>
      </c>
      <c r="Y1" s="41" t="s">
        <v>485</v>
      </c>
      <c r="Z1" s="41" t="s">
        <v>485</v>
      </c>
      <c r="AA1" s="41" t="s">
        <v>485</v>
      </c>
      <c r="AB1" s="41" t="s">
        <v>485</v>
      </c>
      <c r="AC1" s="41" t="s">
        <v>485</v>
      </c>
      <c r="AD1" s="41" t="s">
        <v>485</v>
      </c>
      <c r="AE1" s="41" t="s">
        <v>485</v>
      </c>
      <c r="AF1" s="41" t="s">
        <v>485</v>
      </c>
      <c r="AG1" s="41" t="s">
        <v>485</v>
      </c>
      <c r="AH1" s="41" t="s">
        <v>485</v>
      </c>
      <c r="AI1" s="41" t="s">
        <v>485</v>
      </c>
      <c r="AJ1" s="41" t="s">
        <v>485</v>
      </c>
      <c r="AK1" s="41" t="s">
        <v>485</v>
      </c>
      <c r="AL1" s="41" t="s">
        <v>485</v>
      </c>
      <c r="AM1" s="41" t="s">
        <v>485</v>
      </c>
      <c r="AN1" s="41" t="s">
        <v>485</v>
      </c>
      <c r="AO1" s="41" t="s">
        <v>485</v>
      </c>
      <c r="AP1" s="41" t="s">
        <v>485</v>
      </c>
      <c r="AQ1" s="41" t="s">
        <v>485</v>
      </c>
      <c r="AR1" s="41" t="s">
        <v>485</v>
      </c>
      <c r="AS1" s="44" t="s">
        <v>485</v>
      </c>
      <c r="AT1" s="44" t="s">
        <v>485</v>
      </c>
      <c r="AU1" s="44" t="s">
        <v>485</v>
      </c>
      <c r="AV1" s="46" t="s">
        <v>485</v>
      </c>
      <c r="AW1" s="46" t="s">
        <v>485</v>
      </c>
      <c r="AX1" s="44" t="s">
        <v>485</v>
      </c>
      <c r="AY1" s="44" t="s">
        <v>485</v>
      </c>
      <c r="AZ1" s="43" t="s">
        <v>485</v>
      </c>
      <c r="BA1" s="43" t="s">
        <v>485</v>
      </c>
      <c r="BB1" s="43" t="s">
        <v>485</v>
      </c>
    </row>
    <row r="2" spans="1:54" s="20" customFormat="1" ht="14.4" x14ac:dyDescent="0.3">
      <c r="A2" s="74" t="s">
        <v>479</v>
      </c>
      <c r="B2" s="19" t="s">
        <v>480</v>
      </c>
      <c r="C2" s="41" t="s">
        <v>485</v>
      </c>
      <c r="D2" s="41" t="s">
        <v>485</v>
      </c>
      <c r="E2" s="42" t="s">
        <v>485</v>
      </c>
      <c r="F2" s="42" t="s">
        <v>485</v>
      </c>
      <c r="G2" s="43" t="s">
        <v>485</v>
      </c>
      <c r="H2" s="43" t="s">
        <v>485</v>
      </c>
      <c r="I2" s="43" t="s">
        <v>485</v>
      </c>
      <c r="J2" s="43" t="s">
        <v>485</v>
      </c>
      <c r="K2" s="44" t="s">
        <v>485</v>
      </c>
      <c r="L2" s="43" t="s">
        <v>485</v>
      </c>
      <c r="M2" s="43" t="s">
        <v>485</v>
      </c>
      <c r="N2" s="43" t="s">
        <v>485</v>
      </c>
      <c r="O2" s="43" t="s">
        <v>485</v>
      </c>
      <c r="P2" s="43" t="s">
        <v>485</v>
      </c>
      <c r="Q2" s="43" t="s">
        <v>485</v>
      </c>
      <c r="R2" s="45" t="s">
        <v>485</v>
      </c>
      <c r="S2" s="43" t="s">
        <v>485</v>
      </c>
      <c r="T2" s="43" t="s">
        <v>485</v>
      </c>
      <c r="U2" s="41" t="s">
        <v>485</v>
      </c>
      <c r="V2" s="43" t="s">
        <v>485</v>
      </c>
      <c r="W2" s="41" t="s">
        <v>485</v>
      </c>
      <c r="X2" s="41" t="s">
        <v>485</v>
      </c>
      <c r="Y2" s="41" t="s">
        <v>485</v>
      </c>
      <c r="Z2" s="41" t="s">
        <v>485</v>
      </c>
      <c r="AA2" s="41" t="s">
        <v>485</v>
      </c>
      <c r="AB2" s="41" t="s">
        <v>485</v>
      </c>
      <c r="AC2" s="41" t="s">
        <v>485</v>
      </c>
      <c r="AD2" s="41" t="s">
        <v>485</v>
      </c>
      <c r="AE2" s="41" t="s">
        <v>485</v>
      </c>
      <c r="AF2" s="41" t="s">
        <v>485</v>
      </c>
      <c r="AG2" s="41" t="s">
        <v>485</v>
      </c>
      <c r="AH2" s="41" t="s">
        <v>485</v>
      </c>
      <c r="AI2" s="41" t="s">
        <v>485</v>
      </c>
      <c r="AJ2" s="41" t="s">
        <v>485</v>
      </c>
      <c r="AK2" s="41" t="s">
        <v>485</v>
      </c>
      <c r="AL2" s="41" t="s">
        <v>485</v>
      </c>
      <c r="AM2" s="41" t="s">
        <v>485</v>
      </c>
      <c r="AN2" s="41" t="s">
        <v>485</v>
      </c>
      <c r="AO2" s="41" t="s">
        <v>485</v>
      </c>
      <c r="AP2" s="41" t="s">
        <v>485</v>
      </c>
      <c r="AQ2" s="41" t="s">
        <v>485</v>
      </c>
      <c r="AR2" s="41" t="s">
        <v>485</v>
      </c>
      <c r="AS2" s="44" t="s">
        <v>485</v>
      </c>
      <c r="AT2" s="44" t="s">
        <v>485</v>
      </c>
      <c r="AU2" s="44" t="s">
        <v>485</v>
      </c>
      <c r="AV2" s="46" t="s">
        <v>485</v>
      </c>
      <c r="AW2" s="46" t="s">
        <v>485</v>
      </c>
      <c r="AX2" s="44" t="s">
        <v>485</v>
      </c>
      <c r="AY2" s="44" t="s">
        <v>485</v>
      </c>
      <c r="AZ2" s="43" t="s">
        <v>485</v>
      </c>
      <c r="BA2" s="43" t="s">
        <v>485</v>
      </c>
      <c r="BB2" s="43" t="s">
        <v>485</v>
      </c>
    </row>
    <row r="3" spans="1:54" s="21" customFormat="1" ht="14.4" x14ac:dyDescent="0.3">
      <c r="A3" s="24" t="s">
        <v>410</v>
      </c>
      <c r="B3" s="25" t="s">
        <v>481</v>
      </c>
      <c r="C3" s="25" t="s">
        <v>409</v>
      </c>
      <c r="D3" s="25" t="s">
        <v>482</v>
      </c>
      <c r="E3" s="25" t="s">
        <v>411</v>
      </c>
      <c r="F3" s="25" t="s">
        <v>412</v>
      </c>
      <c r="G3" s="26" t="s">
        <v>413</v>
      </c>
      <c r="H3" s="26" t="s">
        <v>448</v>
      </c>
      <c r="I3" s="26" t="s">
        <v>449</v>
      </c>
      <c r="J3" s="26" t="s">
        <v>478</v>
      </c>
      <c r="K3" s="26" t="s">
        <v>450</v>
      </c>
      <c r="L3" s="26" t="s">
        <v>431</v>
      </c>
      <c r="M3" s="26" t="s">
        <v>451</v>
      </c>
      <c r="N3" s="26" t="s">
        <v>432</v>
      </c>
      <c r="O3" s="26" t="s">
        <v>433</v>
      </c>
      <c r="P3" s="26" t="s">
        <v>452</v>
      </c>
      <c r="Q3" s="26" t="s">
        <v>453</v>
      </c>
      <c r="R3" s="27" t="s">
        <v>454</v>
      </c>
      <c r="S3" s="26" t="s">
        <v>429</v>
      </c>
      <c r="T3" s="26" t="s">
        <v>435</v>
      </c>
      <c r="U3" s="25" t="s">
        <v>436</v>
      </c>
      <c r="V3" s="26" t="s">
        <v>430</v>
      </c>
      <c r="W3" s="25" t="s">
        <v>418</v>
      </c>
      <c r="X3" s="25" t="s">
        <v>419</v>
      </c>
      <c r="Y3" s="25" t="s">
        <v>420</v>
      </c>
      <c r="Z3" s="25" t="s">
        <v>421</v>
      </c>
      <c r="AA3" s="25" t="s">
        <v>422</v>
      </c>
      <c r="AB3" s="25" t="s">
        <v>423</v>
      </c>
      <c r="AC3" s="25" t="s">
        <v>424</v>
      </c>
      <c r="AD3" s="25" t="s">
        <v>425</v>
      </c>
      <c r="AE3" s="25" t="s">
        <v>426</v>
      </c>
      <c r="AF3" s="25" t="s">
        <v>427</v>
      </c>
      <c r="AG3" s="25" t="s">
        <v>455</v>
      </c>
      <c r="AH3" s="25" t="s">
        <v>428</v>
      </c>
      <c r="AI3" s="25" t="s">
        <v>456</v>
      </c>
      <c r="AJ3" s="25" t="s">
        <v>457</v>
      </c>
      <c r="AK3" s="25" t="s">
        <v>458</v>
      </c>
      <c r="AL3" s="25" t="s">
        <v>459</v>
      </c>
      <c r="AM3" s="25" t="s">
        <v>460</v>
      </c>
      <c r="AN3" s="25" t="s">
        <v>461</v>
      </c>
      <c r="AO3" s="25" t="s">
        <v>414</v>
      </c>
      <c r="AP3" s="25" t="s">
        <v>415</v>
      </c>
      <c r="AQ3" s="25" t="s">
        <v>416</v>
      </c>
      <c r="AR3" s="25" t="s">
        <v>417</v>
      </c>
      <c r="AS3" s="28" t="s">
        <v>462</v>
      </c>
      <c r="AT3" s="28" t="s">
        <v>463</v>
      </c>
      <c r="AU3" s="28" t="s">
        <v>464</v>
      </c>
      <c r="AV3" s="25" t="s">
        <v>465</v>
      </c>
      <c r="AW3" s="25" t="s">
        <v>466</v>
      </c>
      <c r="AX3" s="28" t="s">
        <v>467</v>
      </c>
      <c r="AY3" s="28" t="s">
        <v>468</v>
      </c>
      <c r="AZ3" s="25" t="s">
        <v>469</v>
      </c>
      <c r="BA3" s="26" t="s">
        <v>434</v>
      </c>
      <c r="BB3" s="29" t="s">
        <v>470</v>
      </c>
    </row>
    <row r="4" spans="1:54" ht="15.9" customHeight="1" x14ac:dyDescent="0.3">
      <c r="A4" s="22" t="s">
        <v>337</v>
      </c>
      <c r="B4" s="17" t="s">
        <v>439</v>
      </c>
      <c r="C4" s="17" t="s">
        <v>336</v>
      </c>
      <c r="D4" s="17" t="s">
        <v>337</v>
      </c>
      <c r="E4" s="6" t="s">
        <v>338</v>
      </c>
      <c r="F4" s="6" t="s">
        <v>339</v>
      </c>
      <c r="G4" s="3">
        <v>560</v>
      </c>
      <c r="H4" s="3">
        <v>1045</v>
      </c>
      <c r="I4" s="3">
        <v>4346</v>
      </c>
      <c r="J4" s="3">
        <v>5391</v>
      </c>
      <c r="K4" s="4">
        <v>2375</v>
      </c>
      <c r="L4" s="3">
        <v>7766</v>
      </c>
      <c r="M4" s="5">
        <v>13.867857142857142</v>
      </c>
      <c r="N4" s="3">
        <v>22</v>
      </c>
      <c r="O4" s="3">
        <v>32</v>
      </c>
      <c r="P4" s="47" t="s">
        <v>485</v>
      </c>
      <c r="Q4" s="3">
        <v>8816</v>
      </c>
      <c r="R4" s="5">
        <v>15.742857142857142</v>
      </c>
      <c r="S4" s="3">
        <v>106</v>
      </c>
      <c r="T4" s="3">
        <v>390</v>
      </c>
      <c r="U4" s="48" t="s">
        <v>485</v>
      </c>
      <c r="V4" s="3">
        <v>45</v>
      </c>
      <c r="W4" s="7">
        <v>18658</v>
      </c>
      <c r="X4" s="7">
        <v>5800</v>
      </c>
      <c r="Y4" s="7">
        <v>4557</v>
      </c>
      <c r="Z4" s="49" t="s">
        <v>485</v>
      </c>
      <c r="AA4" s="7">
        <v>29015</v>
      </c>
      <c r="AB4" s="14">
        <v>17715</v>
      </c>
      <c r="AC4" s="14">
        <v>4182</v>
      </c>
      <c r="AD4" s="7">
        <v>5016</v>
      </c>
      <c r="AE4" s="14">
        <v>2102</v>
      </c>
      <c r="AF4" s="7">
        <v>29015</v>
      </c>
      <c r="AG4" s="8">
        <v>51.8125</v>
      </c>
      <c r="AH4" s="49" t="s">
        <v>485</v>
      </c>
      <c r="AI4" s="7">
        <v>4107</v>
      </c>
      <c r="AJ4" s="7">
        <v>412</v>
      </c>
      <c r="AK4" s="7">
        <v>497</v>
      </c>
      <c r="AL4" s="49" t="s">
        <v>485</v>
      </c>
      <c r="AM4" s="7">
        <v>5016</v>
      </c>
      <c r="AN4" s="8">
        <v>8.9571428571428573</v>
      </c>
      <c r="AO4" s="52" t="s">
        <v>485</v>
      </c>
      <c r="AP4" s="9">
        <v>0.4</v>
      </c>
      <c r="AQ4" s="52" t="s">
        <v>485</v>
      </c>
      <c r="AR4" s="9">
        <v>0.4</v>
      </c>
      <c r="AS4" s="10">
        <v>1400</v>
      </c>
      <c r="AT4" s="10">
        <v>1</v>
      </c>
      <c r="AU4" s="10">
        <v>10</v>
      </c>
      <c r="AV4" s="15" t="s">
        <v>471</v>
      </c>
      <c r="AW4" s="15" t="s">
        <v>474</v>
      </c>
      <c r="AX4" s="10">
        <v>16</v>
      </c>
      <c r="AY4" s="10">
        <v>640</v>
      </c>
      <c r="AZ4" s="3">
        <v>5715</v>
      </c>
      <c r="BA4" s="3">
        <v>50</v>
      </c>
      <c r="BB4" s="23">
        <v>335</v>
      </c>
    </row>
    <row r="5" spans="1:54" ht="15.9" customHeight="1" x14ac:dyDescent="0.3">
      <c r="A5" s="22" t="s">
        <v>309</v>
      </c>
      <c r="B5" s="17" t="s">
        <v>307</v>
      </c>
      <c r="C5" s="17" t="s">
        <v>308</v>
      </c>
      <c r="D5" s="17" t="s">
        <v>309</v>
      </c>
      <c r="E5" s="6" t="s">
        <v>310</v>
      </c>
      <c r="F5" s="6" t="s">
        <v>311</v>
      </c>
      <c r="G5" s="3">
        <v>327</v>
      </c>
      <c r="H5" s="3">
        <v>1063</v>
      </c>
      <c r="I5" s="3">
        <v>1965</v>
      </c>
      <c r="J5" s="3">
        <v>3028</v>
      </c>
      <c r="K5" s="4">
        <v>1445</v>
      </c>
      <c r="L5" s="3">
        <v>4473</v>
      </c>
      <c r="M5" s="5">
        <v>13.678899082568808</v>
      </c>
      <c r="N5" s="3">
        <v>1</v>
      </c>
      <c r="O5" s="3">
        <v>1</v>
      </c>
      <c r="P5" s="3">
        <v>250</v>
      </c>
      <c r="Q5" s="3">
        <v>8433</v>
      </c>
      <c r="R5" s="5">
        <v>25.788990825688074</v>
      </c>
      <c r="S5" s="3">
        <v>8</v>
      </c>
      <c r="T5" s="3">
        <v>431</v>
      </c>
      <c r="U5" s="48" t="s">
        <v>485</v>
      </c>
      <c r="V5" s="3">
        <v>20</v>
      </c>
      <c r="W5" s="7">
        <v>23261</v>
      </c>
      <c r="X5" s="7">
        <v>5800</v>
      </c>
      <c r="Y5" s="7">
        <v>4557</v>
      </c>
      <c r="Z5" s="49" t="s">
        <v>485</v>
      </c>
      <c r="AA5" s="7">
        <v>33618</v>
      </c>
      <c r="AB5" s="14">
        <v>18217</v>
      </c>
      <c r="AC5" s="14">
        <v>6818</v>
      </c>
      <c r="AD5" s="7">
        <v>4329</v>
      </c>
      <c r="AE5" s="14">
        <v>4254</v>
      </c>
      <c r="AF5" s="7">
        <v>33618</v>
      </c>
      <c r="AG5" s="8">
        <v>102.80733944954129</v>
      </c>
      <c r="AH5" s="49" t="s">
        <v>485</v>
      </c>
      <c r="AI5" s="7">
        <v>3376</v>
      </c>
      <c r="AJ5" s="7">
        <v>348</v>
      </c>
      <c r="AK5" s="7">
        <v>605</v>
      </c>
      <c r="AL5" s="49" t="s">
        <v>485</v>
      </c>
      <c r="AM5" s="7">
        <v>4329</v>
      </c>
      <c r="AN5" s="8">
        <v>13.238532110091743</v>
      </c>
      <c r="AO5" s="52" t="s">
        <v>485</v>
      </c>
      <c r="AP5" s="9">
        <v>0.4</v>
      </c>
      <c r="AQ5" s="52" t="s">
        <v>485</v>
      </c>
      <c r="AR5" s="9">
        <v>0.4</v>
      </c>
      <c r="AS5" s="10">
        <v>817.5</v>
      </c>
      <c r="AT5" s="10">
        <v>1</v>
      </c>
      <c r="AU5" s="10">
        <v>10</v>
      </c>
      <c r="AV5" s="15" t="s">
        <v>471</v>
      </c>
      <c r="AW5" s="15" t="s">
        <v>474</v>
      </c>
      <c r="AX5" s="10">
        <v>25</v>
      </c>
      <c r="AY5" s="10">
        <v>1200</v>
      </c>
      <c r="AZ5" s="3">
        <v>8308</v>
      </c>
      <c r="BA5" s="47" t="s">
        <v>485</v>
      </c>
      <c r="BB5" s="23">
        <v>359</v>
      </c>
    </row>
    <row r="6" spans="1:54" ht="15.9" customHeight="1" x14ac:dyDescent="0.3">
      <c r="A6" s="22" t="s">
        <v>387</v>
      </c>
      <c r="B6" s="17" t="s">
        <v>385</v>
      </c>
      <c r="C6" s="17" t="s">
        <v>386</v>
      </c>
      <c r="D6" s="17" t="s">
        <v>387</v>
      </c>
      <c r="E6" s="6" t="s">
        <v>388</v>
      </c>
      <c r="F6" s="6" t="s">
        <v>389</v>
      </c>
      <c r="G6" s="3">
        <v>420</v>
      </c>
      <c r="H6" s="3">
        <v>849</v>
      </c>
      <c r="I6" s="3">
        <v>834</v>
      </c>
      <c r="J6" s="3">
        <v>1683</v>
      </c>
      <c r="K6" s="4">
        <v>222</v>
      </c>
      <c r="L6" s="3">
        <v>1905</v>
      </c>
      <c r="M6" s="5">
        <v>4.5357142857142856</v>
      </c>
      <c r="N6" s="47" t="s">
        <v>485</v>
      </c>
      <c r="O6" s="3">
        <v>27</v>
      </c>
      <c r="P6" s="3">
        <v>961</v>
      </c>
      <c r="Q6" s="3">
        <v>6705</v>
      </c>
      <c r="R6" s="5">
        <v>15.964285714285714</v>
      </c>
      <c r="S6" s="3">
        <v>136</v>
      </c>
      <c r="T6" s="3">
        <v>161</v>
      </c>
      <c r="U6" s="6">
        <v>46</v>
      </c>
      <c r="V6" s="3">
        <v>13</v>
      </c>
      <c r="W6" s="7">
        <v>9092</v>
      </c>
      <c r="X6" s="7">
        <v>7000</v>
      </c>
      <c r="Y6" s="7">
        <v>4557</v>
      </c>
      <c r="Z6" s="7">
        <v>500</v>
      </c>
      <c r="AA6" s="7">
        <v>21149</v>
      </c>
      <c r="AB6" s="14">
        <v>9123</v>
      </c>
      <c r="AC6" s="55" t="s">
        <v>485</v>
      </c>
      <c r="AD6" s="7">
        <v>5157</v>
      </c>
      <c r="AE6" s="14">
        <v>6269</v>
      </c>
      <c r="AF6" s="7">
        <v>20549</v>
      </c>
      <c r="AG6" s="8">
        <v>48.926190476190477</v>
      </c>
      <c r="AH6" s="49" t="s">
        <v>485</v>
      </c>
      <c r="AI6" s="7">
        <v>4557</v>
      </c>
      <c r="AJ6" s="7">
        <v>350</v>
      </c>
      <c r="AK6" s="49" t="s">
        <v>485</v>
      </c>
      <c r="AL6" s="7">
        <v>250</v>
      </c>
      <c r="AM6" s="7">
        <v>5157</v>
      </c>
      <c r="AN6" s="8">
        <v>12.278571428571428</v>
      </c>
      <c r="AO6" s="52" t="s">
        <v>485</v>
      </c>
      <c r="AP6" s="9">
        <v>0.5</v>
      </c>
      <c r="AQ6" s="52" t="s">
        <v>485</v>
      </c>
      <c r="AR6" s="9">
        <v>0.5</v>
      </c>
      <c r="AS6" s="10">
        <v>840</v>
      </c>
      <c r="AT6" s="10">
        <v>1</v>
      </c>
      <c r="AU6" s="10">
        <v>39</v>
      </c>
      <c r="AV6" s="15" t="s">
        <v>472</v>
      </c>
      <c r="AW6" s="15" t="s">
        <v>475</v>
      </c>
      <c r="AX6" s="10">
        <v>22</v>
      </c>
      <c r="AY6" s="10">
        <v>1100</v>
      </c>
      <c r="AZ6" s="3">
        <v>2265</v>
      </c>
      <c r="BA6" s="3">
        <v>150</v>
      </c>
      <c r="BB6" s="23">
        <v>434</v>
      </c>
    </row>
    <row r="7" spans="1:54" ht="15.9" customHeight="1" x14ac:dyDescent="0.3">
      <c r="A7" s="22" t="s">
        <v>374</v>
      </c>
      <c r="B7" s="17" t="s">
        <v>372</v>
      </c>
      <c r="C7" s="17" t="s">
        <v>373</v>
      </c>
      <c r="D7" s="17" t="s">
        <v>374</v>
      </c>
      <c r="E7" s="6" t="s">
        <v>375</v>
      </c>
      <c r="F7" s="6" t="s">
        <v>376</v>
      </c>
      <c r="G7" s="3">
        <v>651</v>
      </c>
      <c r="H7" s="47" t="s">
        <v>485</v>
      </c>
      <c r="I7" s="47" t="s">
        <v>485</v>
      </c>
      <c r="J7" s="47" t="s">
        <v>485</v>
      </c>
      <c r="K7" s="50" t="s">
        <v>485</v>
      </c>
      <c r="L7" s="47" t="s">
        <v>485</v>
      </c>
      <c r="M7" s="51" t="s">
        <v>485</v>
      </c>
      <c r="N7" s="47" t="s">
        <v>485</v>
      </c>
      <c r="O7" s="47" t="s">
        <v>485</v>
      </c>
      <c r="P7" s="47" t="s">
        <v>485</v>
      </c>
      <c r="Q7" s="47" t="s">
        <v>485</v>
      </c>
      <c r="R7" s="51" t="s">
        <v>485</v>
      </c>
      <c r="S7" s="47" t="s">
        <v>485</v>
      </c>
      <c r="T7" s="47" t="s">
        <v>485</v>
      </c>
      <c r="U7" s="48" t="s">
        <v>485</v>
      </c>
      <c r="V7" s="47" t="s">
        <v>485</v>
      </c>
      <c r="W7" s="49" t="s">
        <v>485</v>
      </c>
      <c r="X7" s="7">
        <v>5000</v>
      </c>
      <c r="Y7" s="49" t="s">
        <v>485</v>
      </c>
      <c r="Z7" s="49" t="s">
        <v>485</v>
      </c>
      <c r="AA7" s="7">
        <v>5000</v>
      </c>
      <c r="AB7" s="14">
        <v>2500</v>
      </c>
      <c r="AC7" s="55" t="s">
        <v>485</v>
      </c>
      <c r="AD7" s="7">
        <v>973</v>
      </c>
      <c r="AE7" s="14">
        <v>767</v>
      </c>
      <c r="AF7" s="7">
        <v>4240</v>
      </c>
      <c r="AG7" s="8">
        <v>6.5130568356374807</v>
      </c>
      <c r="AH7" s="49" t="s">
        <v>485</v>
      </c>
      <c r="AI7" s="7">
        <v>595</v>
      </c>
      <c r="AJ7" s="7">
        <v>378</v>
      </c>
      <c r="AK7" s="49" t="s">
        <v>485</v>
      </c>
      <c r="AL7" s="49" t="s">
        <v>485</v>
      </c>
      <c r="AM7" s="7">
        <v>973</v>
      </c>
      <c r="AN7" s="8">
        <v>1.4946236559139785</v>
      </c>
      <c r="AO7" s="52" t="s">
        <v>485</v>
      </c>
      <c r="AP7" s="52" t="s">
        <v>485</v>
      </c>
      <c r="AQ7" s="52" t="s">
        <v>485</v>
      </c>
      <c r="AR7" s="52" t="s">
        <v>485</v>
      </c>
      <c r="AS7" s="53" t="s">
        <v>485</v>
      </c>
      <c r="AT7" s="53" t="s">
        <v>485</v>
      </c>
      <c r="AU7" s="53" t="s">
        <v>485</v>
      </c>
      <c r="AV7" s="15" t="s">
        <v>472</v>
      </c>
      <c r="AW7" s="15" t="s">
        <v>474</v>
      </c>
      <c r="AX7" s="10">
        <v>10</v>
      </c>
      <c r="AY7" s="10">
        <v>480</v>
      </c>
      <c r="AZ7" s="47" t="s">
        <v>485</v>
      </c>
      <c r="BA7" s="47" t="s">
        <v>485</v>
      </c>
      <c r="BB7" s="54" t="s">
        <v>485</v>
      </c>
    </row>
    <row r="8" spans="1:54" ht="15.9" customHeight="1" x14ac:dyDescent="0.3">
      <c r="A8" s="22" t="s">
        <v>2</v>
      </c>
      <c r="B8" s="17" t="s">
        <v>0</v>
      </c>
      <c r="C8" s="17" t="s">
        <v>1</v>
      </c>
      <c r="D8" s="17" t="s">
        <v>2</v>
      </c>
      <c r="E8" s="6" t="s">
        <v>3</v>
      </c>
      <c r="F8" s="6" t="s">
        <v>4</v>
      </c>
      <c r="G8" s="3">
        <v>1671</v>
      </c>
      <c r="H8" s="3">
        <v>1856</v>
      </c>
      <c r="I8" s="3">
        <v>1591</v>
      </c>
      <c r="J8" s="3">
        <v>3447</v>
      </c>
      <c r="K8" s="4">
        <v>3885</v>
      </c>
      <c r="L8" s="3">
        <v>7332</v>
      </c>
      <c r="M8" s="5">
        <v>4.3877917414721725</v>
      </c>
      <c r="N8" s="47" t="s">
        <v>485</v>
      </c>
      <c r="O8" s="47" t="s">
        <v>485</v>
      </c>
      <c r="P8" s="3">
        <v>150</v>
      </c>
      <c r="Q8" s="3">
        <v>10500</v>
      </c>
      <c r="R8" s="5">
        <v>6.2836624775583481</v>
      </c>
      <c r="S8" s="3">
        <v>42</v>
      </c>
      <c r="T8" s="3">
        <v>200</v>
      </c>
      <c r="U8" s="48" t="s">
        <v>485</v>
      </c>
      <c r="V8" s="3">
        <v>12</v>
      </c>
      <c r="W8" s="49" t="s">
        <v>485</v>
      </c>
      <c r="X8" s="7">
        <v>6520</v>
      </c>
      <c r="Y8" s="49" t="s">
        <v>485</v>
      </c>
      <c r="Z8" s="7">
        <v>3980</v>
      </c>
      <c r="AA8" s="7">
        <v>10500</v>
      </c>
      <c r="AB8" s="14">
        <v>4220</v>
      </c>
      <c r="AC8" s="55" t="s">
        <v>485</v>
      </c>
      <c r="AD8" s="7">
        <v>1491</v>
      </c>
      <c r="AE8" s="14">
        <v>4789</v>
      </c>
      <c r="AF8" s="7">
        <v>10500</v>
      </c>
      <c r="AG8" s="8">
        <v>6.2836624775583481</v>
      </c>
      <c r="AH8" s="49" t="s">
        <v>485</v>
      </c>
      <c r="AI8" s="7">
        <v>1362</v>
      </c>
      <c r="AJ8" s="7">
        <v>129</v>
      </c>
      <c r="AK8" s="49" t="s">
        <v>485</v>
      </c>
      <c r="AL8" s="49" t="s">
        <v>485</v>
      </c>
      <c r="AM8" s="7">
        <v>1491</v>
      </c>
      <c r="AN8" s="8">
        <v>0.8922800718132855</v>
      </c>
      <c r="AO8" s="52" t="s">
        <v>485</v>
      </c>
      <c r="AP8" s="9">
        <v>0.25</v>
      </c>
      <c r="AQ8" s="52" t="s">
        <v>485</v>
      </c>
      <c r="AR8" s="9">
        <v>0.25</v>
      </c>
      <c r="AS8" s="10">
        <v>6684</v>
      </c>
      <c r="AT8" s="10">
        <v>20</v>
      </c>
      <c r="AU8" s="10">
        <v>400</v>
      </c>
      <c r="AV8" s="15" t="s">
        <v>472</v>
      </c>
      <c r="AW8" s="15" t="s">
        <v>475</v>
      </c>
      <c r="AX8" s="10">
        <v>10</v>
      </c>
      <c r="AY8" s="10">
        <v>520</v>
      </c>
      <c r="AZ8" s="3">
        <v>2850</v>
      </c>
      <c r="BA8" s="3">
        <v>235</v>
      </c>
      <c r="BB8" s="23">
        <v>5</v>
      </c>
    </row>
    <row r="9" spans="1:54" ht="15.9" customHeight="1" x14ac:dyDescent="0.3">
      <c r="A9" s="22" t="s">
        <v>8</v>
      </c>
      <c r="B9" s="17" t="s">
        <v>6</v>
      </c>
      <c r="C9" s="17" t="s">
        <v>7</v>
      </c>
      <c r="D9" s="17" t="s">
        <v>8</v>
      </c>
      <c r="E9" s="6" t="s">
        <v>9</v>
      </c>
      <c r="F9" s="6" t="s">
        <v>10</v>
      </c>
      <c r="G9" s="3">
        <v>254849</v>
      </c>
      <c r="H9" s="3">
        <v>569977</v>
      </c>
      <c r="I9" s="3">
        <v>449079</v>
      </c>
      <c r="J9" s="3">
        <v>1019056</v>
      </c>
      <c r="K9" s="4">
        <v>188064</v>
      </c>
      <c r="L9" s="3">
        <v>1207120</v>
      </c>
      <c r="M9" s="5">
        <v>4.7366087369383436</v>
      </c>
      <c r="N9" s="3">
        <v>5608</v>
      </c>
      <c r="O9" s="3">
        <v>4011</v>
      </c>
      <c r="P9" s="3">
        <v>18000</v>
      </c>
      <c r="Q9" s="3">
        <v>488554</v>
      </c>
      <c r="R9" s="5">
        <v>1.9170332235951486</v>
      </c>
      <c r="S9" s="3">
        <v>21863</v>
      </c>
      <c r="T9" s="3">
        <v>5473</v>
      </c>
      <c r="U9" s="6">
        <v>77</v>
      </c>
      <c r="V9" s="3">
        <v>1742</v>
      </c>
      <c r="W9" s="7">
        <v>8327526</v>
      </c>
      <c r="X9" s="7">
        <v>67793</v>
      </c>
      <c r="Y9" s="7">
        <v>50467</v>
      </c>
      <c r="Z9" s="7">
        <v>418569</v>
      </c>
      <c r="AA9" s="7">
        <v>8864355</v>
      </c>
      <c r="AB9" s="7">
        <v>3831849</v>
      </c>
      <c r="AC9" s="7">
        <v>1352523</v>
      </c>
      <c r="AD9" s="7">
        <v>912066</v>
      </c>
      <c r="AE9" s="7">
        <v>2767917</v>
      </c>
      <c r="AF9" s="7">
        <v>8864355</v>
      </c>
      <c r="AG9" s="8">
        <v>34.782773328520022</v>
      </c>
      <c r="AH9" s="49" t="s">
        <v>485</v>
      </c>
      <c r="AI9" s="7">
        <v>369656</v>
      </c>
      <c r="AJ9" s="7">
        <v>283039</v>
      </c>
      <c r="AK9" s="7">
        <v>43319</v>
      </c>
      <c r="AL9" s="7">
        <v>216052</v>
      </c>
      <c r="AM9" s="7">
        <v>912066</v>
      </c>
      <c r="AN9" s="8">
        <v>3.5788486515544498</v>
      </c>
      <c r="AO9" s="9">
        <v>38.71</v>
      </c>
      <c r="AP9" s="9">
        <v>38.71</v>
      </c>
      <c r="AQ9" s="9">
        <v>69.61</v>
      </c>
      <c r="AR9" s="9">
        <v>108.32</v>
      </c>
      <c r="AS9" s="10">
        <v>2352.7418759231905</v>
      </c>
      <c r="AT9" s="10">
        <v>492</v>
      </c>
      <c r="AU9" s="10">
        <v>6901</v>
      </c>
      <c r="AV9" s="15" t="s">
        <v>472</v>
      </c>
      <c r="AW9" s="15" t="s">
        <v>476</v>
      </c>
      <c r="AX9" s="10">
        <v>62</v>
      </c>
      <c r="AY9" s="10">
        <v>10114</v>
      </c>
      <c r="AZ9" s="3">
        <v>924154</v>
      </c>
      <c r="BA9" s="3">
        <v>232076</v>
      </c>
      <c r="BB9" s="23">
        <v>377</v>
      </c>
    </row>
    <row r="10" spans="1:54" ht="15.9" customHeight="1" x14ac:dyDescent="0.3">
      <c r="A10" s="22" t="s">
        <v>13</v>
      </c>
      <c r="B10" s="17" t="s">
        <v>11</v>
      </c>
      <c r="C10" s="17" t="s">
        <v>12</v>
      </c>
      <c r="D10" s="17" t="s">
        <v>13</v>
      </c>
      <c r="E10" s="6" t="s">
        <v>14</v>
      </c>
      <c r="F10" s="6" t="s">
        <v>15</v>
      </c>
      <c r="G10" s="3">
        <v>565</v>
      </c>
      <c r="H10" s="3">
        <v>1194</v>
      </c>
      <c r="I10" s="3">
        <v>1633</v>
      </c>
      <c r="J10" s="3">
        <v>2827</v>
      </c>
      <c r="K10" s="4">
        <v>1136</v>
      </c>
      <c r="L10" s="3">
        <v>3963</v>
      </c>
      <c r="M10" s="5">
        <v>7.0141592920353979</v>
      </c>
      <c r="N10" s="3">
        <v>2</v>
      </c>
      <c r="O10" s="3">
        <v>29</v>
      </c>
      <c r="P10" s="3">
        <v>143</v>
      </c>
      <c r="Q10" s="3">
        <v>12325</v>
      </c>
      <c r="R10" s="5">
        <v>21.814159292035399</v>
      </c>
      <c r="S10" s="3">
        <v>435</v>
      </c>
      <c r="T10" s="3">
        <v>893</v>
      </c>
      <c r="U10" s="6">
        <v>167</v>
      </c>
      <c r="V10" s="3">
        <v>15</v>
      </c>
      <c r="W10" s="7">
        <v>5000</v>
      </c>
      <c r="X10" s="7">
        <v>7000</v>
      </c>
      <c r="Y10" s="49" t="s">
        <v>485</v>
      </c>
      <c r="Z10" s="49" t="s">
        <v>485</v>
      </c>
      <c r="AA10" s="7">
        <v>12000</v>
      </c>
      <c r="AB10" s="14">
        <v>5834</v>
      </c>
      <c r="AC10" s="14">
        <v>523</v>
      </c>
      <c r="AD10" s="7">
        <v>3528</v>
      </c>
      <c r="AE10" s="14">
        <v>2315</v>
      </c>
      <c r="AF10" s="7">
        <v>12200</v>
      </c>
      <c r="AG10" s="8">
        <v>21.592920353982301</v>
      </c>
      <c r="AH10" s="49" t="s">
        <v>485</v>
      </c>
      <c r="AI10" s="7">
        <v>1854</v>
      </c>
      <c r="AJ10" s="7">
        <v>551</v>
      </c>
      <c r="AK10" s="7">
        <v>366</v>
      </c>
      <c r="AL10" s="7">
        <v>757</v>
      </c>
      <c r="AM10" s="7">
        <v>3528</v>
      </c>
      <c r="AN10" s="8">
        <v>6.244247787610619</v>
      </c>
      <c r="AO10" s="52" t="s">
        <v>485</v>
      </c>
      <c r="AP10" s="9">
        <v>0.25</v>
      </c>
      <c r="AQ10" s="9">
        <v>0.25</v>
      </c>
      <c r="AR10" s="9">
        <v>0.5</v>
      </c>
      <c r="AS10" s="10">
        <v>1130</v>
      </c>
      <c r="AT10" s="10">
        <v>80</v>
      </c>
      <c r="AU10" s="10">
        <v>1170</v>
      </c>
      <c r="AV10" s="15" t="s">
        <v>471</v>
      </c>
      <c r="AW10" s="15" t="s">
        <v>475</v>
      </c>
      <c r="AX10" s="10">
        <v>10</v>
      </c>
      <c r="AY10" s="10">
        <v>510</v>
      </c>
      <c r="AZ10" s="3">
        <v>3602</v>
      </c>
      <c r="BA10" s="3">
        <v>924</v>
      </c>
      <c r="BB10" s="23">
        <v>20</v>
      </c>
    </row>
    <row r="11" spans="1:54" ht="15.9" customHeight="1" x14ac:dyDescent="0.3">
      <c r="A11" s="22" t="s">
        <v>333</v>
      </c>
      <c r="B11" s="17" t="s">
        <v>331</v>
      </c>
      <c r="C11" s="17" t="s">
        <v>332</v>
      </c>
      <c r="D11" s="17" t="s">
        <v>333</v>
      </c>
      <c r="E11" s="6" t="s">
        <v>334</v>
      </c>
      <c r="F11" s="6" t="s">
        <v>335</v>
      </c>
      <c r="G11" s="3">
        <v>9189</v>
      </c>
      <c r="H11" s="3">
        <v>5595</v>
      </c>
      <c r="I11" s="3">
        <v>2841</v>
      </c>
      <c r="J11" s="3">
        <v>8436</v>
      </c>
      <c r="K11" s="4">
        <v>6644</v>
      </c>
      <c r="L11" s="3">
        <v>15080</v>
      </c>
      <c r="M11" s="5">
        <v>1.6410926107302208</v>
      </c>
      <c r="N11" s="3">
        <v>76</v>
      </c>
      <c r="O11" s="3">
        <v>924</v>
      </c>
      <c r="P11" s="3">
        <v>3608</v>
      </c>
      <c r="Q11" s="3">
        <v>28956</v>
      </c>
      <c r="R11" s="5">
        <v>3.1511589944498857</v>
      </c>
      <c r="S11" s="3">
        <v>165</v>
      </c>
      <c r="T11" s="3">
        <v>1771</v>
      </c>
      <c r="U11" s="6">
        <v>45</v>
      </c>
      <c r="V11" s="3">
        <v>122</v>
      </c>
      <c r="W11" s="7">
        <v>423255</v>
      </c>
      <c r="X11" s="7">
        <v>56000</v>
      </c>
      <c r="Y11" s="7">
        <v>31899</v>
      </c>
      <c r="Z11" s="7">
        <v>151132</v>
      </c>
      <c r="AA11" s="7">
        <v>662286</v>
      </c>
      <c r="AB11" s="7">
        <v>291029</v>
      </c>
      <c r="AC11" s="7">
        <v>57302</v>
      </c>
      <c r="AD11" s="7">
        <v>99655</v>
      </c>
      <c r="AE11" s="7">
        <v>63168</v>
      </c>
      <c r="AF11" s="7">
        <v>511154</v>
      </c>
      <c r="AG11" s="8">
        <v>55.626727609097834</v>
      </c>
      <c r="AH11" s="49" t="s">
        <v>485</v>
      </c>
      <c r="AI11" s="7">
        <v>74548</v>
      </c>
      <c r="AJ11" s="7">
        <v>8366</v>
      </c>
      <c r="AK11" s="7">
        <v>16741</v>
      </c>
      <c r="AL11" s="49" t="s">
        <v>485</v>
      </c>
      <c r="AM11" s="7">
        <v>99655</v>
      </c>
      <c r="AN11" s="8">
        <v>10.845032103602133</v>
      </c>
      <c r="AO11" s="9">
        <v>1</v>
      </c>
      <c r="AP11" s="9">
        <v>1</v>
      </c>
      <c r="AQ11" s="9">
        <v>3</v>
      </c>
      <c r="AR11" s="9">
        <v>4</v>
      </c>
      <c r="AS11" s="10">
        <v>2297.25</v>
      </c>
      <c r="AT11" s="53" t="s">
        <v>485</v>
      </c>
      <c r="AU11" s="53" t="s">
        <v>485</v>
      </c>
      <c r="AV11" s="15" t="s">
        <v>473</v>
      </c>
      <c r="AW11" s="15" t="s">
        <v>475</v>
      </c>
      <c r="AX11" s="10">
        <v>46</v>
      </c>
      <c r="AY11" s="10">
        <v>4496</v>
      </c>
      <c r="AZ11" s="3">
        <v>15082</v>
      </c>
      <c r="BA11" s="47" t="s">
        <v>485</v>
      </c>
      <c r="BB11" s="23">
        <v>45</v>
      </c>
    </row>
    <row r="12" spans="1:54" ht="15.9" customHeight="1" x14ac:dyDescent="0.3">
      <c r="A12" s="22" t="s">
        <v>18</v>
      </c>
      <c r="B12" s="17" t="s">
        <v>16</v>
      </c>
      <c r="C12" s="17" t="s">
        <v>17</v>
      </c>
      <c r="D12" s="17" t="s">
        <v>18</v>
      </c>
      <c r="E12" s="6" t="s">
        <v>19</v>
      </c>
      <c r="F12" s="6" t="s">
        <v>20</v>
      </c>
      <c r="G12" s="3">
        <v>5227</v>
      </c>
      <c r="H12" s="3">
        <v>25614</v>
      </c>
      <c r="I12" s="47" t="s">
        <v>485</v>
      </c>
      <c r="J12" s="3">
        <v>25614</v>
      </c>
      <c r="K12" s="4">
        <v>25614</v>
      </c>
      <c r="L12" s="3">
        <v>51228</v>
      </c>
      <c r="M12" s="5">
        <v>9.8006504687201073</v>
      </c>
      <c r="N12" s="3">
        <v>212</v>
      </c>
      <c r="O12" s="3">
        <v>282</v>
      </c>
      <c r="P12" s="3">
        <v>1176</v>
      </c>
      <c r="Q12" s="3">
        <v>34377</v>
      </c>
      <c r="R12" s="5">
        <v>6.5768127032714752</v>
      </c>
      <c r="S12" s="3">
        <v>2378</v>
      </c>
      <c r="T12" s="3">
        <v>976</v>
      </c>
      <c r="U12" s="48" t="s">
        <v>485</v>
      </c>
      <c r="V12" s="3">
        <v>88</v>
      </c>
      <c r="W12" s="7">
        <v>65000</v>
      </c>
      <c r="X12" s="7">
        <v>12886</v>
      </c>
      <c r="Y12" s="49" t="s">
        <v>485</v>
      </c>
      <c r="Z12" s="7">
        <v>114679</v>
      </c>
      <c r="AA12" s="7">
        <v>192565</v>
      </c>
      <c r="AB12" s="7">
        <v>99725</v>
      </c>
      <c r="AC12" s="7">
        <v>50719</v>
      </c>
      <c r="AD12" s="7">
        <v>31021</v>
      </c>
      <c r="AE12" s="7">
        <v>11318</v>
      </c>
      <c r="AF12" s="7">
        <v>192783</v>
      </c>
      <c r="AG12" s="8">
        <v>36.882150373062942</v>
      </c>
      <c r="AH12" s="49" t="s">
        <v>485</v>
      </c>
      <c r="AI12" s="7">
        <v>12798</v>
      </c>
      <c r="AJ12" s="7">
        <v>13418</v>
      </c>
      <c r="AK12" s="7">
        <v>2111</v>
      </c>
      <c r="AL12" s="7">
        <v>2694</v>
      </c>
      <c r="AM12" s="7">
        <v>31021</v>
      </c>
      <c r="AN12" s="8">
        <v>5.9347618136598435</v>
      </c>
      <c r="AO12" s="9">
        <v>1</v>
      </c>
      <c r="AP12" s="52" t="s">
        <v>485</v>
      </c>
      <c r="AQ12" s="9">
        <v>1.5</v>
      </c>
      <c r="AR12" s="9">
        <v>1.5</v>
      </c>
      <c r="AS12" s="10">
        <v>3484.6666666666665</v>
      </c>
      <c r="AT12" s="10">
        <v>1</v>
      </c>
      <c r="AU12" s="10">
        <v>10</v>
      </c>
      <c r="AV12" s="15" t="s">
        <v>473</v>
      </c>
      <c r="AW12" s="15" t="s">
        <v>476</v>
      </c>
      <c r="AX12" s="10">
        <v>65</v>
      </c>
      <c r="AY12" s="10">
        <v>3146</v>
      </c>
      <c r="AZ12" s="3">
        <v>55776</v>
      </c>
      <c r="BA12" s="47" t="s">
        <v>485</v>
      </c>
      <c r="BB12" s="23">
        <v>21</v>
      </c>
    </row>
    <row r="13" spans="1:54" ht="15.9" customHeight="1" x14ac:dyDescent="0.3">
      <c r="A13" s="22" t="s">
        <v>23</v>
      </c>
      <c r="B13" s="17" t="s">
        <v>21</v>
      </c>
      <c r="C13" s="17" t="s">
        <v>22</v>
      </c>
      <c r="D13" s="17" t="s">
        <v>23</v>
      </c>
      <c r="E13" s="6" t="s">
        <v>24</v>
      </c>
      <c r="F13" s="6" t="s">
        <v>25</v>
      </c>
      <c r="G13" s="3">
        <v>4188</v>
      </c>
      <c r="H13" s="3">
        <v>5139</v>
      </c>
      <c r="I13" s="3">
        <v>6556</v>
      </c>
      <c r="J13" s="3">
        <v>11695</v>
      </c>
      <c r="K13" s="4">
        <v>3002</v>
      </c>
      <c r="L13" s="3">
        <v>14697</v>
      </c>
      <c r="M13" s="5">
        <v>3.5093123209169055</v>
      </c>
      <c r="N13" s="3">
        <v>32</v>
      </c>
      <c r="O13" s="3">
        <v>45</v>
      </c>
      <c r="P13" s="3">
        <v>1201</v>
      </c>
      <c r="Q13" s="3">
        <v>11087</v>
      </c>
      <c r="R13" s="5">
        <v>2.6473256924546322</v>
      </c>
      <c r="S13" s="3">
        <v>323</v>
      </c>
      <c r="T13" s="3">
        <v>453</v>
      </c>
      <c r="U13" s="48" t="s">
        <v>485</v>
      </c>
      <c r="V13" s="3">
        <v>43</v>
      </c>
      <c r="W13" s="7">
        <v>96120</v>
      </c>
      <c r="X13" s="7">
        <v>7000</v>
      </c>
      <c r="Y13" s="49" t="s">
        <v>485</v>
      </c>
      <c r="Z13" s="49" t="s">
        <v>485</v>
      </c>
      <c r="AA13" s="7">
        <v>103120</v>
      </c>
      <c r="AB13" s="14">
        <v>59690</v>
      </c>
      <c r="AC13" s="14">
        <v>17446</v>
      </c>
      <c r="AD13" s="7">
        <v>14048</v>
      </c>
      <c r="AE13" s="14">
        <v>11936</v>
      </c>
      <c r="AF13" s="7">
        <v>103120</v>
      </c>
      <c r="AG13" s="8">
        <v>24.622731614135624</v>
      </c>
      <c r="AH13" s="49" t="s">
        <v>485</v>
      </c>
      <c r="AI13" s="7">
        <v>13548</v>
      </c>
      <c r="AJ13" s="7">
        <v>500</v>
      </c>
      <c r="AK13" s="49" t="s">
        <v>485</v>
      </c>
      <c r="AL13" s="49" t="s">
        <v>485</v>
      </c>
      <c r="AM13" s="7">
        <v>14048</v>
      </c>
      <c r="AN13" s="8">
        <v>3.3543457497612224</v>
      </c>
      <c r="AO13" s="52" t="s">
        <v>485</v>
      </c>
      <c r="AP13" s="9">
        <v>1</v>
      </c>
      <c r="AQ13" s="9">
        <v>0.5</v>
      </c>
      <c r="AR13" s="9">
        <v>1.5</v>
      </c>
      <c r="AS13" s="10">
        <v>2792</v>
      </c>
      <c r="AT13" s="10">
        <v>33</v>
      </c>
      <c r="AU13" s="10">
        <v>1570</v>
      </c>
      <c r="AV13" s="15" t="s">
        <v>472</v>
      </c>
      <c r="AW13" s="15" t="s">
        <v>476</v>
      </c>
      <c r="AX13" s="10">
        <v>37</v>
      </c>
      <c r="AY13" s="10">
        <v>1884</v>
      </c>
      <c r="AZ13" s="3">
        <v>12649</v>
      </c>
      <c r="BA13" s="3">
        <v>998</v>
      </c>
      <c r="BB13" s="23">
        <v>56</v>
      </c>
    </row>
    <row r="14" spans="1:54" ht="15.9" customHeight="1" x14ac:dyDescent="0.3">
      <c r="A14" s="22" t="s">
        <v>27</v>
      </c>
      <c r="B14" s="17" t="s">
        <v>437</v>
      </c>
      <c r="C14" s="17" t="s">
        <v>26</v>
      </c>
      <c r="D14" s="17" t="s">
        <v>27</v>
      </c>
      <c r="E14" s="6" t="s">
        <v>28</v>
      </c>
      <c r="F14" s="6" t="s">
        <v>29</v>
      </c>
      <c r="G14" s="3">
        <v>144</v>
      </c>
      <c r="H14" s="3">
        <v>3500</v>
      </c>
      <c r="I14" s="3">
        <v>1150</v>
      </c>
      <c r="J14" s="3">
        <v>4650</v>
      </c>
      <c r="K14" s="4">
        <v>796</v>
      </c>
      <c r="L14" s="3">
        <v>5446</v>
      </c>
      <c r="M14" s="5">
        <v>37.819444444444443</v>
      </c>
      <c r="N14" s="3">
        <v>5</v>
      </c>
      <c r="O14" s="3">
        <v>25</v>
      </c>
      <c r="P14" s="3">
        <v>89</v>
      </c>
      <c r="Q14" s="3">
        <v>8928</v>
      </c>
      <c r="R14" s="5">
        <v>62</v>
      </c>
      <c r="S14" s="3">
        <v>114</v>
      </c>
      <c r="T14" s="3">
        <v>138</v>
      </c>
      <c r="U14" s="48" t="s">
        <v>485</v>
      </c>
      <c r="V14" s="3">
        <v>9</v>
      </c>
      <c r="W14" s="7">
        <v>750</v>
      </c>
      <c r="X14" s="7">
        <v>5300</v>
      </c>
      <c r="Y14" s="7">
        <v>4557</v>
      </c>
      <c r="Z14" s="49" t="s">
        <v>485</v>
      </c>
      <c r="AA14" s="7">
        <v>10607</v>
      </c>
      <c r="AB14" s="14">
        <v>3734</v>
      </c>
      <c r="AC14" s="55" t="s">
        <v>485</v>
      </c>
      <c r="AD14" s="7">
        <v>1748</v>
      </c>
      <c r="AE14" s="14">
        <v>569</v>
      </c>
      <c r="AF14" s="7">
        <v>6051</v>
      </c>
      <c r="AG14" s="8">
        <v>42.020833333333336</v>
      </c>
      <c r="AH14" s="49" t="s">
        <v>485</v>
      </c>
      <c r="AI14" s="7">
        <v>1104</v>
      </c>
      <c r="AJ14" s="7">
        <v>550</v>
      </c>
      <c r="AK14" s="7">
        <v>94</v>
      </c>
      <c r="AL14" s="49" t="s">
        <v>485</v>
      </c>
      <c r="AM14" s="7">
        <v>1748</v>
      </c>
      <c r="AN14" s="8">
        <v>12.138888888888889</v>
      </c>
      <c r="AO14" s="52" t="s">
        <v>485</v>
      </c>
      <c r="AP14" s="9">
        <v>0.33</v>
      </c>
      <c r="AQ14" s="52" t="s">
        <v>485</v>
      </c>
      <c r="AR14" s="9">
        <v>0.33</v>
      </c>
      <c r="AS14" s="10">
        <v>436.36363636363632</v>
      </c>
      <c r="AT14" s="53" t="s">
        <v>485</v>
      </c>
      <c r="AU14" s="53" t="s">
        <v>485</v>
      </c>
      <c r="AV14" s="15" t="s">
        <v>471</v>
      </c>
      <c r="AW14" s="15" t="s">
        <v>476</v>
      </c>
      <c r="AX14" s="10">
        <v>15</v>
      </c>
      <c r="AY14" s="10">
        <v>480</v>
      </c>
      <c r="AZ14" s="3">
        <v>825</v>
      </c>
      <c r="BA14" s="3">
        <v>124</v>
      </c>
      <c r="BB14" s="23">
        <v>29</v>
      </c>
    </row>
    <row r="15" spans="1:54" ht="15.9" customHeight="1" x14ac:dyDescent="0.3">
      <c r="A15" s="22" t="s">
        <v>32</v>
      </c>
      <c r="B15" s="17" t="s">
        <v>30</v>
      </c>
      <c r="C15" s="17" t="s">
        <v>31</v>
      </c>
      <c r="D15" s="17" t="s">
        <v>32</v>
      </c>
      <c r="E15" s="6" t="s">
        <v>33</v>
      </c>
      <c r="F15" s="6" t="s">
        <v>34</v>
      </c>
      <c r="G15" s="3">
        <v>74</v>
      </c>
      <c r="H15" s="3">
        <v>780</v>
      </c>
      <c r="I15" s="3">
        <v>1560</v>
      </c>
      <c r="J15" s="3">
        <v>2340</v>
      </c>
      <c r="K15" s="4">
        <v>2455</v>
      </c>
      <c r="L15" s="3">
        <v>4795</v>
      </c>
      <c r="M15" s="5">
        <v>64.797297297297291</v>
      </c>
      <c r="N15" s="47" t="s">
        <v>485</v>
      </c>
      <c r="O15" s="47" t="s">
        <v>485</v>
      </c>
      <c r="P15" s="3">
        <v>500</v>
      </c>
      <c r="Q15" s="3">
        <v>8155</v>
      </c>
      <c r="R15" s="5">
        <v>110.20270270270271</v>
      </c>
      <c r="S15" s="3">
        <v>50</v>
      </c>
      <c r="T15" s="3">
        <v>340</v>
      </c>
      <c r="U15" s="6">
        <v>45</v>
      </c>
      <c r="V15" s="3">
        <v>22</v>
      </c>
      <c r="W15" s="7">
        <v>3000</v>
      </c>
      <c r="X15" s="7">
        <v>6200</v>
      </c>
      <c r="Y15" s="49" t="s">
        <v>485</v>
      </c>
      <c r="Z15" s="7">
        <v>474</v>
      </c>
      <c r="AA15" s="7">
        <v>9674</v>
      </c>
      <c r="AB15" s="55" t="s">
        <v>485</v>
      </c>
      <c r="AC15" s="55" t="s">
        <v>485</v>
      </c>
      <c r="AD15" s="7">
        <v>5827</v>
      </c>
      <c r="AE15" s="14">
        <v>3372</v>
      </c>
      <c r="AF15" s="7">
        <v>9199</v>
      </c>
      <c r="AG15" s="8">
        <v>124.31081081081081</v>
      </c>
      <c r="AH15" s="49" t="s">
        <v>485</v>
      </c>
      <c r="AI15" s="7">
        <v>5192</v>
      </c>
      <c r="AJ15" s="7">
        <v>341</v>
      </c>
      <c r="AK15" s="7">
        <v>294</v>
      </c>
      <c r="AL15" s="49" t="s">
        <v>485</v>
      </c>
      <c r="AM15" s="7">
        <v>5827</v>
      </c>
      <c r="AN15" s="8">
        <v>78.743243243243242</v>
      </c>
      <c r="AO15" s="52" t="s">
        <v>485</v>
      </c>
      <c r="AP15" s="52" t="s">
        <v>485</v>
      </c>
      <c r="AQ15" s="52" t="s">
        <v>485</v>
      </c>
      <c r="AR15" s="52" t="s">
        <v>485</v>
      </c>
      <c r="AS15" s="53" t="s">
        <v>485</v>
      </c>
      <c r="AT15" s="10">
        <v>15</v>
      </c>
      <c r="AU15" s="10">
        <v>700</v>
      </c>
      <c r="AV15" s="15" t="s">
        <v>472</v>
      </c>
      <c r="AW15" s="15" t="s">
        <v>475</v>
      </c>
      <c r="AX15" s="10">
        <v>12</v>
      </c>
      <c r="AY15" s="10">
        <v>624</v>
      </c>
      <c r="AZ15" s="3">
        <v>600</v>
      </c>
      <c r="BA15" s="3">
        <v>50</v>
      </c>
      <c r="BB15" s="23">
        <v>46</v>
      </c>
    </row>
    <row r="16" spans="1:54" ht="15.9" customHeight="1" x14ac:dyDescent="0.3">
      <c r="A16" s="22" t="s">
        <v>37</v>
      </c>
      <c r="B16" s="17" t="s">
        <v>35</v>
      </c>
      <c r="C16" s="17" t="s">
        <v>36</v>
      </c>
      <c r="D16" s="17" t="s">
        <v>37</v>
      </c>
      <c r="E16" s="6" t="s">
        <v>38</v>
      </c>
      <c r="F16" s="6" t="s">
        <v>39</v>
      </c>
      <c r="G16" s="3">
        <v>1500</v>
      </c>
      <c r="H16" s="3">
        <v>5200</v>
      </c>
      <c r="I16" s="3">
        <v>1600</v>
      </c>
      <c r="J16" s="3">
        <v>6800</v>
      </c>
      <c r="K16" s="4">
        <v>8036</v>
      </c>
      <c r="L16" s="3">
        <v>14836</v>
      </c>
      <c r="M16" s="5">
        <v>9.8906666666666663</v>
      </c>
      <c r="N16" s="47" t="s">
        <v>485</v>
      </c>
      <c r="O16" s="3">
        <v>16</v>
      </c>
      <c r="P16" s="3">
        <v>163</v>
      </c>
      <c r="Q16" s="3">
        <v>10630</v>
      </c>
      <c r="R16" s="5">
        <v>7.0866666666666669</v>
      </c>
      <c r="S16" s="3">
        <v>120</v>
      </c>
      <c r="T16" s="3">
        <v>1063</v>
      </c>
      <c r="U16" s="6">
        <v>5</v>
      </c>
      <c r="V16" s="3">
        <v>7</v>
      </c>
      <c r="W16" s="49" t="s">
        <v>485</v>
      </c>
      <c r="X16" s="7">
        <v>5000</v>
      </c>
      <c r="Y16" s="49" t="s">
        <v>485</v>
      </c>
      <c r="Z16" s="7">
        <v>1135</v>
      </c>
      <c r="AA16" s="7">
        <v>6135</v>
      </c>
      <c r="AB16" s="55" t="s">
        <v>485</v>
      </c>
      <c r="AC16" s="55" t="s">
        <v>485</v>
      </c>
      <c r="AD16" s="7">
        <v>1606</v>
      </c>
      <c r="AE16" s="14">
        <v>3403</v>
      </c>
      <c r="AF16" s="7">
        <v>5009</v>
      </c>
      <c r="AG16" s="8">
        <v>3.3393333333333333</v>
      </c>
      <c r="AH16" s="49" t="s">
        <v>485</v>
      </c>
      <c r="AI16" s="7">
        <v>867</v>
      </c>
      <c r="AJ16" s="7">
        <v>196</v>
      </c>
      <c r="AK16" s="7">
        <v>439</v>
      </c>
      <c r="AL16" s="7">
        <v>104</v>
      </c>
      <c r="AM16" s="7">
        <v>1606</v>
      </c>
      <c r="AN16" s="8">
        <v>1.0706666666666667</v>
      </c>
      <c r="AO16" s="52" t="s">
        <v>485</v>
      </c>
      <c r="AP16" s="52" t="s">
        <v>485</v>
      </c>
      <c r="AQ16" s="52" t="s">
        <v>485</v>
      </c>
      <c r="AR16" s="52" t="s">
        <v>485</v>
      </c>
      <c r="AS16" s="53" t="s">
        <v>485</v>
      </c>
      <c r="AT16" s="10">
        <v>4</v>
      </c>
      <c r="AU16" s="10">
        <v>1300</v>
      </c>
      <c r="AV16" s="15" t="s">
        <v>472</v>
      </c>
      <c r="AW16" s="15" t="s">
        <v>476</v>
      </c>
      <c r="AX16" s="10">
        <v>14</v>
      </c>
      <c r="AY16" s="10">
        <v>700</v>
      </c>
      <c r="AZ16" s="3">
        <v>4000</v>
      </c>
      <c r="BA16" s="3">
        <v>100</v>
      </c>
      <c r="BB16" s="54" t="s">
        <v>485</v>
      </c>
    </row>
    <row r="17" spans="1:54" ht="15.9" customHeight="1" x14ac:dyDescent="0.3">
      <c r="A17" s="22" t="s">
        <v>42</v>
      </c>
      <c r="B17" s="17" t="s">
        <v>40</v>
      </c>
      <c r="C17" s="17" t="s">
        <v>41</v>
      </c>
      <c r="D17" s="17" t="s">
        <v>42</v>
      </c>
      <c r="E17" s="6" t="s">
        <v>43</v>
      </c>
      <c r="F17" s="6" t="s">
        <v>5</v>
      </c>
      <c r="G17" s="3">
        <v>120</v>
      </c>
      <c r="H17" s="3">
        <v>499</v>
      </c>
      <c r="I17" s="3">
        <v>657</v>
      </c>
      <c r="J17" s="3">
        <v>1156</v>
      </c>
      <c r="K17" s="4">
        <v>6274</v>
      </c>
      <c r="L17" s="3">
        <v>7430</v>
      </c>
      <c r="M17" s="5">
        <v>61.916666666666664</v>
      </c>
      <c r="N17" s="47" t="s">
        <v>485</v>
      </c>
      <c r="O17" s="47" t="s">
        <v>485</v>
      </c>
      <c r="P17" s="3">
        <v>108</v>
      </c>
      <c r="Q17" s="3">
        <v>8670</v>
      </c>
      <c r="R17" s="5">
        <v>72.25</v>
      </c>
      <c r="S17" s="3">
        <v>451</v>
      </c>
      <c r="T17" s="3">
        <v>1659</v>
      </c>
      <c r="U17" s="48" t="s">
        <v>485</v>
      </c>
      <c r="V17" s="3">
        <v>4</v>
      </c>
      <c r="W17" s="7">
        <v>2000</v>
      </c>
      <c r="X17" s="7">
        <v>5800</v>
      </c>
      <c r="Y17" s="49" t="s">
        <v>485</v>
      </c>
      <c r="Z17" s="49" t="s">
        <v>485</v>
      </c>
      <c r="AA17" s="7">
        <v>7800</v>
      </c>
      <c r="AB17" s="55" t="s">
        <v>485</v>
      </c>
      <c r="AC17" s="55" t="s">
        <v>485</v>
      </c>
      <c r="AD17" s="7">
        <v>5837</v>
      </c>
      <c r="AE17" s="14">
        <v>1964</v>
      </c>
      <c r="AF17" s="7">
        <v>7801</v>
      </c>
      <c r="AG17" s="8">
        <v>65.00833333333334</v>
      </c>
      <c r="AH17" s="49" t="s">
        <v>485</v>
      </c>
      <c r="AI17" s="7">
        <v>2851</v>
      </c>
      <c r="AJ17" s="7">
        <v>87</v>
      </c>
      <c r="AK17" s="7">
        <v>2899</v>
      </c>
      <c r="AL17" s="49" t="s">
        <v>485</v>
      </c>
      <c r="AM17" s="7">
        <v>5837</v>
      </c>
      <c r="AN17" s="8">
        <v>48.641666666666666</v>
      </c>
      <c r="AO17" s="52" t="s">
        <v>485</v>
      </c>
      <c r="AP17" s="52" t="s">
        <v>485</v>
      </c>
      <c r="AQ17" s="52" t="s">
        <v>485</v>
      </c>
      <c r="AR17" s="52" t="s">
        <v>485</v>
      </c>
      <c r="AS17" s="53" t="s">
        <v>485</v>
      </c>
      <c r="AT17" s="10">
        <v>14</v>
      </c>
      <c r="AU17" s="10">
        <v>850</v>
      </c>
      <c r="AV17" s="15" t="s">
        <v>472</v>
      </c>
      <c r="AW17" s="15" t="s">
        <v>475</v>
      </c>
      <c r="AX17" s="10">
        <v>14</v>
      </c>
      <c r="AY17" s="10">
        <v>707</v>
      </c>
      <c r="AZ17" s="3">
        <v>2989</v>
      </c>
      <c r="BA17" s="3">
        <v>50</v>
      </c>
      <c r="BB17" s="23">
        <v>9</v>
      </c>
    </row>
    <row r="18" spans="1:54" ht="15.9" customHeight="1" x14ac:dyDescent="0.3">
      <c r="A18" s="22" t="s">
        <v>45</v>
      </c>
      <c r="B18" s="17" t="s">
        <v>441</v>
      </c>
      <c r="C18" s="17" t="s">
        <v>44</v>
      </c>
      <c r="D18" s="17" t="s">
        <v>45</v>
      </c>
      <c r="E18" s="6" t="s">
        <v>46</v>
      </c>
      <c r="F18" s="6" t="s">
        <v>47</v>
      </c>
      <c r="G18" s="3">
        <v>467</v>
      </c>
      <c r="H18" s="3">
        <v>1111</v>
      </c>
      <c r="I18" s="3">
        <v>411</v>
      </c>
      <c r="J18" s="3">
        <v>1522</v>
      </c>
      <c r="K18" s="4">
        <v>1273</v>
      </c>
      <c r="L18" s="3">
        <v>2795</v>
      </c>
      <c r="M18" s="5">
        <v>5.985010706638116</v>
      </c>
      <c r="N18" s="47" t="s">
        <v>485</v>
      </c>
      <c r="O18" s="47" t="s">
        <v>485</v>
      </c>
      <c r="P18" s="3">
        <v>335</v>
      </c>
      <c r="Q18" s="3">
        <v>4167</v>
      </c>
      <c r="R18" s="5">
        <v>8.9229122055674512</v>
      </c>
      <c r="S18" s="3">
        <v>495</v>
      </c>
      <c r="T18" s="3">
        <v>276</v>
      </c>
      <c r="U18" s="48" t="s">
        <v>485</v>
      </c>
      <c r="V18" s="3">
        <v>8</v>
      </c>
      <c r="W18" s="49" t="s">
        <v>485</v>
      </c>
      <c r="X18" s="7">
        <v>5800</v>
      </c>
      <c r="Y18" s="49" t="s">
        <v>485</v>
      </c>
      <c r="Z18" s="7">
        <v>6905</v>
      </c>
      <c r="AA18" s="7">
        <v>12705</v>
      </c>
      <c r="AB18" s="55" t="s">
        <v>485</v>
      </c>
      <c r="AC18" s="55" t="s">
        <v>485</v>
      </c>
      <c r="AD18" s="7">
        <v>5699</v>
      </c>
      <c r="AE18" s="14">
        <v>4210</v>
      </c>
      <c r="AF18" s="7">
        <v>9909</v>
      </c>
      <c r="AG18" s="8">
        <v>21.218415417558887</v>
      </c>
      <c r="AH18" s="7">
        <v>933</v>
      </c>
      <c r="AI18" s="7">
        <v>4634</v>
      </c>
      <c r="AJ18" s="7">
        <v>208</v>
      </c>
      <c r="AK18" s="7">
        <v>857</v>
      </c>
      <c r="AL18" s="49" t="s">
        <v>485</v>
      </c>
      <c r="AM18" s="7">
        <v>5699</v>
      </c>
      <c r="AN18" s="8">
        <v>12.203426124197001</v>
      </c>
      <c r="AO18" s="52" t="s">
        <v>485</v>
      </c>
      <c r="AP18" s="52" t="s">
        <v>485</v>
      </c>
      <c r="AQ18" s="52" t="s">
        <v>485</v>
      </c>
      <c r="AR18" s="52" t="s">
        <v>485</v>
      </c>
      <c r="AS18" s="53" t="s">
        <v>485</v>
      </c>
      <c r="AT18" s="10">
        <v>15</v>
      </c>
      <c r="AU18" s="10">
        <v>600</v>
      </c>
      <c r="AV18" s="15" t="s">
        <v>472</v>
      </c>
      <c r="AW18" s="15" t="s">
        <v>475</v>
      </c>
      <c r="AX18" s="10">
        <v>20</v>
      </c>
      <c r="AY18" s="10">
        <v>1040</v>
      </c>
      <c r="AZ18" s="3">
        <v>2084</v>
      </c>
      <c r="BA18" s="3">
        <v>100</v>
      </c>
      <c r="BB18" s="54" t="s">
        <v>485</v>
      </c>
    </row>
    <row r="19" spans="1:54" ht="15.9" customHeight="1" x14ac:dyDescent="0.3">
      <c r="A19" s="22" t="s">
        <v>50</v>
      </c>
      <c r="B19" s="17" t="s">
        <v>48</v>
      </c>
      <c r="C19" s="17" t="s">
        <v>49</v>
      </c>
      <c r="D19" s="17" t="s">
        <v>50</v>
      </c>
      <c r="E19" s="6" t="s">
        <v>51</v>
      </c>
      <c r="F19" s="6" t="s">
        <v>52</v>
      </c>
      <c r="G19" s="3">
        <v>2467</v>
      </c>
      <c r="H19" s="3">
        <v>7126</v>
      </c>
      <c r="I19" s="3">
        <v>14251</v>
      </c>
      <c r="J19" s="3">
        <v>21377</v>
      </c>
      <c r="K19" s="4">
        <v>6076</v>
      </c>
      <c r="L19" s="3">
        <v>27453</v>
      </c>
      <c r="M19" s="5">
        <v>11.128090798540738</v>
      </c>
      <c r="N19" s="47" t="s">
        <v>485</v>
      </c>
      <c r="O19" s="3">
        <v>1008</v>
      </c>
      <c r="P19" s="3">
        <v>1643</v>
      </c>
      <c r="Q19" s="3">
        <v>19573</v>
      </c>
      <c r="R19" s="5">
        <v>7.9339278475881638</v>
      </c>
      <c r="S19" s="3">
        <v>819</v>
      </c>
      <c r="T19" s="3">
        <v>827</v>
      </c>
      <c r="U19" s="6">
        <v>14</v>
      </c>
      <c r="V19" s="3">
        <v>46</v>
      </c>
      <c r="W19" s="7">
        <v>93138</v>
      </c>
      <c r="X19" s="7">
        <v>7000</v>
      </c>
      <c r="Y19" s="49" t="s">
        <v>485</v>
      </c>
      <c r="Z19" s="49" t="s">
        <v>485</v>
      </c>
      <c r="AA19" s="7">
        <v>100138</v>
      </c>
      <c r="AB19" s="7">
        <v>45717</v>
      </c>
      <c r="AC19" s="7">
        <v>34078</v>
      </c>
      <c r="AD19" s="7">
        <v>9942</v>
      </c>
      <c r="AE19" s="7">
        <v>10764</v>
      </c>
      <c r="AF19" s="7">
        <v>100501</v>
      </c>
      <c r="AG19" s="8">
        <v>40.738143494122419</v>
      </c>
      <c r="AH19" s="49" t="s">
        <v>485</v>
      </c>
      <c r="AI19" s="7">
        <v>7257</v>
      </c>
      <c r="AJ19" s="7">
        <v>2685</v>
      </c>
      <c r="AK19" s="49" t="s">
        <v>485</v>
      </c>
      <c r="AL19" s="49" t="s">
        <v>485</v>
      </c>
      <c r="AM19" s="7">
        <v>9942</v>
      </c>
      <c r="AN19" s="8">
        <v>4.0299959464937167</v>
      </c>
      <c r="AO19" s="52" t="s">
        <v>485</v>
      </c>
      <c r="AP19" s="9">
        <v>1</v>
      </c>
      <c r="AQ19" s="9">
        <v>1.1299999999999999</v>
      </c>
      <c r="AR19" s="9">
        <v>2.13</v>
      </c>
      <c r="AS19" s="10">
        <v>1158.2159624413146</v>
      </c>
      <c r="AT19" s="10">
        <v>5</v>
      </c>
      <c r="AU19" s="10">
        <v>120</v>
      </c>
      <c r="AV19" s="15" t="s">
        <v>472</v>
      </c>
      <c r="AW19" s="15" t="s">
        <v>476</v>
      </c>
      <c r="AX19" s="10">
        <v>35</v>
      </c>
      <c r="AY19" s="10">
        <v>1820</v>
      </c>
      <c r="AZ19" s="3">
        <v>18046</v>
      </c>
      <c r="BA19" s="47" t="s">
        <v>485</v>
      </c>
      <c r="BB19" s="23">
        <v>44</v>
      </c>
    </row>
    <row r="20" spans="1:54" ht="15.9" customHeight="1" x14ac:dyDescent="0.3">
      <c r="A20" s="22" t="s">
        <v>55</v>
      </c>
      <c r="B20" s="17" t="s">
        <v>53</v>
      </c>
      <c r="C20" s="17" t="s">
        <v>54</v>
      </c>
      <c r="D20" s="17" t="s">
        <v>55</v>
      </c>
      <c r="E20" s="6" t="s">
        <v>56</v>
      </c>
      <c r="F20" s="6" t="s">
        <v>57</v>
      </c>
      <c r="G20" s="3">
        <v>2043</v>
      </c>
      <c r="H20" s="3">
        <v>7553</v>
      </c>
      <c r="I20" s="3">
        <v>4308</v>
      </c>
      <c r="J20" s="3">
        <v>11861</v>
      </c>
      <c r="K20" s="4">
        <v>2282</v>
      </c>
      <c r="L20" s="3">
        <v>14143</v>
      </c>
      <c r="M20" s="5">
        <v>6.9226627508565839</v>
      </c>
      <c r="N20" s="47" t="s">
        <v>485</v>
      </c>
      <c r="O20" s="3">
        <v>180</v>
      </c>
      <c r="P20" s="3">
        <v>531</v>
      </c>
      <c r="Q20" s="3">
        <v>10959</v>
      </c>
      <c r="R20" s="5">
        <v>5.3641703377386198</v>
      </c>
      <c r="S20" s="3">
        <v>428</v>
      </c>
      <c r="T20" s="3">
        <v>352</v>
      </c>
      <c r="U20" s="48" t="s">
        <v>485</v>
      </c>
      <c r="V20" s="3">
        <v>44</v>
      </c>
      <c r="W20" s="7">
        <v>39014</v>
      </c>
      <c r="X20" s="7">
        <v>7000</v>
      </c>
      <c r="Y20" s="49" t="s">
        <v>485</v>
      </c>
      <c r="Z20" s="49" t="s">
        <v>485</v>
      </c>
      <c r="AA20" s="7">
        <v>46014</v>
      </c>
      <c r="AB20" s="14">
        <v>25720</v>
      </c>
      <c r="AC20" s="14">
        <v>4406</v>
      </c>
      <c r="AD20" s="7">
        <v>9582</v>
      </c>
      <c r="AE20" s="14">
        <v>6340</v>
      </c>
      <c r="AF20" s="7">
        <v>46048</v>
      </c>
      <c r="AG20" s="8">
        <v>22.53940283896231</v>
      </c>
      <c r="AH20" s="49" t="s">
        <v>485</v>
      </c>
      <c r="AI20" s="7">
        <v>5282</v>
      </c>
      <c r="AJ20" s="7">
        <v>2241</v>
      </c>
      <c r="AK20" s="7">
        <v>600</v>
      </c>
      <c r="AL20" s="7">
        <v>1459</v>
      </c>
      <c r="AM20" s="7">
        <v>9582</v>
      </c>
      <c r="AN20" s="8">
        <v>4.690161527165932</v>
      </c>
      <c r="AO20" s="52" t="s">
        <v>485</v>
      </c>
      <c r="AP20" s="9">
        <v>1</v>
      </c>
      <c r="AQ20" s="52" t="s">
        <v>485</v>
      </c>
      <c r="AR20" s="9">
        <v>1</v>
      </c>
      <c r="AS20" s="10">
        <v>2043</v>
      </c>
      <c r="AT20" s="10">
        <v>17</v>
      </c>
      <c r="AU20" s="10">
        <v>448</v>
      </c>
      <c r="AV20" s="15" t="s">
        <v>472</v>
      </c>
      <c r="AW20" s="15" t="s">
        <v>475</v>
      </c>
      <c r="AX20" s="10">
        <v>35</v>
      </c>
      <c r="AY20" s="10">
        <v>1820</v>
      </c>
      <c r="AZ20" s="3">
        <v>8524</v>
      </c>
      <c r="BA20" s="3">
        <v>521</v>
      </c>
      <c r="BB20" s="23">
        <v>45</v>
      </c>
    </row>
    <row r="21" spans="1:54" ht="15.9" customHeight="1" x14ac:dyDescent="0.3">
      <c r="A21" s="22" t="s">
        <v>60</v>
      </c>
      <c r="B21" s="17" t="s">
        <v>58</v>
      </c>
      <c r="C21" s="17" t="s">
        <v>59</v>
      </c>
      <c r="D21" s="17" t="s">
        <v>60</v>
      </c>
      <c r="E21" s="6" t="s">
        <v>61</v>
      </c>
      <c r="F21" s="6" t="s">
        <v>62</v>
      </c>
      <c r="G21" s="3">
        <v>158</v>
      </c>
      <c r="H21" s="3">
        <v>71</v>
      </c>
      <c r="I21" s="3">
        <v>18</v>
      </c>
      <c r="J21" s="3">
        <v>89</v>
      </c>
      <c r="K21" s="4">
        <v>132</v>
      </c>
      <c r="L21" s="3">
        <v>221</v>
      </c>
      <c r="M21" s="5">
        <v>1.3987341772151898</v>
      </c>
      <c r="N21" s="47" t="s">
        <v>485</v>
      </c>
      <c r="O21" s="3">
        <v>5</v>
      </c>
      <c r="P21" s="3">
        <v>239</v>
      </c>
      <c r="Q21" s="3">
        <v>6827</v>
      </c>
      <c r="R21" s="5">
        <v>43.208860759493668</v>
      </c>
      <c r="S21" s="3">
        <v>254</v>
      </c>
      <c r="T21" s="3">
        <v>85</v>
      </c>
      <c r="U21" s="6">
        <v>2</v>
      </c>
      <c r="V21" s="3">
        <v>15</v>
      </c>
      <c r="W21" s="7">
        <v>1188</v>
      </c>
      <c r="X21" s="49" t="s">
        <v>485</v>
      </c>
      <c r="Y21" s="7">
        <v>4557</v>
      </c>
      <c r="Z21" s="49" t="s">
        <v>485</v>
      </c>
      <c r="AA21" s="7">
        <v>5745</v>
      </c>
      <c r="AB21" s="14">
        <v>6169</v>
      </c>
      <c r="AC21" s="14">
        <v>776</v>
      </c>
      <c r="AD21" s="7">
        <v>120</v>
      </c>
      <c r="AE21" s="14">
        <v>331</v>
      </c>
      <c r="AF21" s="7">
        <v>7396</v>
      </c>
      <c r="AG21" s="8">
        <v>46.810126582278478</v>
      </c>
      <c r="AH21" s="49" t="s">
        <v>485</v>
      </c>
      <c r="AI21" s="49" t="s">
        <v>485</v>
      </c>
      <c r="AJ21" s="49" t="s">
        <v>485</v>
      </c>
      <c r="AK21" s="7">
        <v>120</v>
      </c>
      <c r="AL21" s="49" t="s">
        <v>485</v>
      </c>
      <c r="AM21" s="7">
        <v>120</v>
      </c>
      <c r="AN21" s="8">
        <v>0.759493670886076</v>
      </c>
      <c r="AO21" s="52" t="s">
        <v>485</v>
      </c>
      <c r="AP21" s="9">
        <v>0.28000000000000003</v>
      </c>
      <c r="AQ21" s="52" t="s">
        <v>485</v>
      </c>
      <c r="AR21" s="9">
        <v>0.28000000000000003</v>
      </c>
      <c r="AS21" s="10">
        <v>564.28571428571422</v>
      </c>
      <c r="AT21" s="53" t="s">
        <v>485</v>
      </c>
      <c r="AU21" s="53" t="s">
        <v>485</v>
      </c>
      <c r="AV21" s="15" t="s">
        <v>472</v>
      </c>
      <c r="AW21" s="15" t="s">
        <v>475</v>
      </c>
      <c r="AX21" s="10">
        <v>17</v>
      </c>
      <c r="AY21" s="10">
        <v>600</v>
      </c>
      <c r="AZ21" s="3">
        <v>1520</v>
      </c>
      <c r="BA21" s="3">
        <v>7</v>
      </c>
      <c r="BB21" s="23">
        <v>62</v>
      </c>
    </row>
    <row r="22" spans="1:54" ht="15.9" customHeight="1" x14ac:dyDescent="0.3">
      <c r="A22" s="22" t="s">
        <v>65</v>
      </c>
      <c r="B22" s="17" t="s">
        <v>63</v>
      </c>
      <c r="C22" s="17" t="s">
        <v>64</v>
      </c>
      <c r="D22" s="17" t="s">
        <v>65</v>
      </c>
      <c r="E22" s="6" t="s">
        <v>38</v>
      </c>
      <c r="F22" s="6" t="s">
        <v>66</v>
      </c>
      <c r="G22" s="3">
        <v>855</v>
      </c>
      <c r="H22" s="3">
        <v>9217</v>
      </c>
      <c r="I22" s="47" t="s">
        <v>485</v>
      </c>
      <c r="J22" s="3">
        <v>9217</v>
      </c>
      <c r="K22" s="4">
        <v>499</v>
      </c>
      <c r="L22" s="3">
        <v>9716</v>
      </c>
      <c r="M22" s="5">
        <v>11.36374269005848</v>
      </c>
      <c r="N22" s="47" t="s">
        <v>485</v>
      </c>
      <c r="O22" s="3">
        <v>25</v>
      </c>
      <c r="P22" s="3">
        <v>110</v>
      </c>
      <c r="Q22" s="3">
        <v>6000</v>
      </c>
      <c r="R22" s="5">
        <v>7.0175438596491224</v>
      </c>
      <c r="S22" s="3">
        <v>45</v>
      </c>
      <c r="T22" s="3">
        <v>155</v>
      </c>
      <c r="U22" s="48" t="s">
        <v>485</v>
      </c>
      <c r="V22" s="3">
        <v>4</v>
      </c>
      <c r="W22" s="7">
        <v>7649</v>
      </c>
      <c r="X22" s="7">
        <v>7000</v>
      </c>
      <c r="Y22" s="49" t="s">
        <v>485</v>
      </c>
      <c r="Z22" s="49" t="s">
        <v>485</v>
      </c>
      <c r="AA22" s="7">
        <v>14649</v>
      </c>
      <c r="AB22" s="14">
        <v>5030</v>
      </c>
      <c r="AC22" s="14">
        <v>512</v>
      </c>
      <c r="AD22" s="7">
        <v>2025</v>
      </c>
      <c r="AE22" s="14">
        <v>10881</v>
      </c>
      <c r="AF22" s="7">
        <v>18448</v>
      </c>
      <c r="AG22" s="8">
        <v>21.576608187134504</v>
      </c>
      <c r="AH22" s="49" t="s">
        <v>485</v>
      </c>
      <c r="AI22" s="7">
        <v>2025</v>
      </c>
      <c r="AJ22" s="49" t="s">
        <v>485</v>
      </c>
      <c r="AK22" s="49" t="s">
        <v>485</v>
      </c>
      <c r="AL22" s="49" t="s">
        <v>485</v>
      </c>
      <c r="AM22" s="7">
        <v>2025</v>
      </c>
      <c r="AN22" s="8">
        <v>2.3684210526315788</v>
      </c>
      <c r="AO22" s="52" t="s">
        <v>485</v>
      </c>
      <c r="AP22" s="9">
        <v>0.25</v>
      </c>
      <c r="AQ22" s="52" t="s">
        <v>485</v>
      </c>
      <c r="AR22" s="9">
        <v>0.25</v>
      </c>
      <c r="AS22" s="10">
        <v>3420</v>
      </c>
      <c r="AT22" s="10">
        <v>3</v>
      </c>
      <c r="AU22" s="10">
        <v>125</v>
      </c>
      <c r="AV22" s="15" t="s">
        <v>472</v>
      </c>
      <c r="AW22" s="15" t="s">
        <v>475</v>
      </c>
      <c r="AX22" s="10">
        <v>12</v>
      </c>
      <c r="AY22" s="10">
        <v>576</v>
      </c>
      <c r="AZ22" s="3">
        <v>3814</v>
      </c>
      <c r="BA22" s="3">
        <v>1000</v>
      </c>
      <c r="BB22" s="23">
        <v>24</v>
      </c>
    </row>
    <row r="23" spans="1:54" ht="15.9" customHeight="1" x14ac:dyDescent="0.3">
      <c r="A23" s="22" t="s">
        <v>69</v>
      </c>
      <c r="B23" s="17" t="s">
        <v>67</v>
      </c>
      <c r="C23" s="17" t="s">
        <v>68</v>
      </c>
      <c r="D23" s="17" t="s">
        <v>69</v>
      </c>
      <c r="E23" s="6" t="s">
        <v>70</v>
      </c>
      <c r="F23" s="6" t="s">
        <v>71</v>
      </c>
      <c r="G23" s="3">
        <v>2252</v>
      </c>
      <c r="H23" s="3">
        <v>2306</v>
      </c>
      <c r="I23" s="3">
        <v>1291</v>
      </c>
      <c r="J23" s="3">
        <v>3597</v>
      </c>
      <c r="K23" s="4">
        <v>1308</v>
      </c>
      <c r="L23" s="3">
        <v>4905</v>
      </c>
      <c r="M23" s="5">
        <v>2.178063943161634</v>
      </c>
      <c r="N23" s="47" t="s">
        <v>485</v>
      </c>
      <c r="O23" s="3">
        <v>95</v>
      </c>
      <c r="P23" s="3">
        <v>165</v>
      </c>
      <c r="Q23" s="3">
        <v>11885</v>
      </c>
      <c r="R23" s="5">
        <v>5.2775310834813496</v>
      </c>
      <c r="S23" s="3">
        <v>387</v>
      </c>
      <c r="T23" s="3">
        <v>778</v>
      </c>
      <c r="U23" s="48" t="s">
        <v>485</v>
      </c>
      <c r="V23" s="3">
        <v>105</v>
      </c>
      <c r="W23" s="7">
        <v>29669</v>
      </c>
      <c r="X23" s="7">
        <v>7000</v>
      </c>
      <c r="Y23" s="49" t="s">
        <v>485</v>
      </c>
      <c r="Z23" s="7">
        <v>1050</v>
      </c>
      <c r="AA23" s="7">
        <v>37719</v>
      </c>
      <c r="AB23" s="14">
        <v>11935</v>
      </c>
      <c r="AC23" s="14">
        <v>2428</v>
      </c>
      <c r="AD23" s="7">
        <v>11597</v>
      </c>
      <c r="AE23" s="14">
        <v>10709</v>
      </c>
      <c r="AF23" s="7">
        <v>36669</v>
      </c>
      <c r="AG23" s="8">
        <v>16.28285968028419</v>
      </c>
      <c r="AH23" s="49" t="s">
        <v>485</v>
      </c>
      <c r="AI23" s="7">
        <v>3571</v>
      </c>
      <c r="AJ23" s="7">
        <v>3429</v>
      </c>
      <c r="AK23" s="7">
        <v>547</v>
      </c>
      <c r="AL23" s="7">
        <v>4050</v>
      </c>
      <c r="AM23" s="7">
        <v>11597</v>
      </c>
      <c r="AN23" s="8">
        <v>5.1496447602131434</v>
      </c>
      <c r="AO23" s="52" t="s">
        <v>485</v>
      </c>
      <c r="AP23" s="9">
        <v>0.5</v>
      </c>
      <c r="AQ23" s="52" t="s">
        <v>485</v>
      </c>
      <c r="AR23" s="9">
        <v>0.5</v>
      </c>
      <c r="AS23" s="10">
        <v>4504</v>
      </c>
      <c r="AT23" s="10">
        <v>18</v>
      </c>
      <c r="AU23" s="10">
        <v>1040</v>
      </c>
      <c r="AV23" s="15" t="s">
        <v>472</v>
      </c>
      <c r="AW23" s="15" t="s">
        <v>476</v>
      </c>
      <c r="AX23" s="10">
        <v>26</v>
      </c>
      <c r="AY23" s="10">
        <v>1384</v>
      </c>
      <c r="AZ23" s="3">
        <v>6668</v>
      </c>
      <c r="BA23" s="3">
        <v>8</v>
      </c>
      <c r="BB23" s="23">
        <v>32</v>
      </c>
    </row>
    <row r="24" spans="1:54" ht="15.9" customHeight="1" x14ac:dyDescent="0.3">
      <c r="A24" s="22" t="s">
        <v>74</v>
      </c>
      <c r="B24" s="17" t="s">
        <v>72</v>
      </c>
      <c r="C24" s="17" t="s">
        <v>73</v>
      </c>
      <c r="D24" s="17" t="s">
        <v>74</v>
      </c>
      <c r="E24" s="6" t="s">
        <v>75</v>
      </c>
      <c r="F24" s="6" t="s">
        <v>76</v>
      </c>
      <c r="G24" s="3">
        <v>165</v>
      </c>
      <c r="H24" s="3">
        <v>3370</v>
      </c>
      <c r="I24" s="47" t="s">
        <v>485</v>
      </c>
      <c r="J24" s="3">
        <v>3370</v>
      </c>
      <c r="K24" s="4">
        <v>5695</v>
      </c>
      <c r="L24" s="3">
        <v>9065</v>
      </c>
      <c r="M24" s="5">
        <v>54.939393939393938</v>
      </c>
      <c r="N24" s="47" t="s">
        <v>485</v>
      </c>
      <c r="O24" s="3">
        <v>331</v>
      </c>
      <c r="P24" s="3">
        <v>250</v>
      </c>
      <c r="Q24" s="3">
        <v>12300</v>
      </c>
      <c r="R24" s="5">
        <v>74.545454545454547</v>
      </c>
      <c r="S24" s="3">
        <v>81</v>
      </c>
      <c r="T24" s="3">
        <v>1092</v>
      </c>
      <c r="U24" s="48" t="s">
        <v>485</v>
      </c>
      <c r="V24" s="3">
        <v>36</v>
      </c>
      <c r="W24" s="7">
        <v>1000</v>
      </c>
      <c r="X24" s="7">
        <v>5600</v>
      </c>
      <c r="Y24" s="49" t="s">
        <v>485</v>
      </c>
      <c r="Z24" s="7">
        <v>603</v>
      </c>
      <c r="AA24" s="7">
        <v>7203</v>
      </c>
      <c r="AB24" s="55" t="s">
        <v>485</v>
      </c>
      <c r="AC24" s="55" t="s">
        <v>485</v>
      </c>
      <c r="AD24" s="7">
        <v>3418</v>
      </c>
      <c r="AE24" s="14">
        <v>3918</v>
      </c>
      <c r="AF24" s="7">
        <v>7336</v>
      </c>
      <c r="AG24" s="8">
        <v>44.460606060606061</v>
      </c>
      <c r="AH24" s="49" t="s">
        <v>485</v>
      </c>
      <c r="AI24" s="7">
        <v>1734</v>
      </c>
      <c r="AJ24" s="7">
        <v>617</v>
      </c>
      <c r="AK24" s="7">
        <v>1067</v>
      </c>
      <c r="AL24" s="7">
        <v>0</v>
      </c>
      <c r="AM24" s="7">
        <v>3418</v>
      </c>
      <c r="AN24" s="8">
        <v>20.715151515151515</v>
      </c>
      <c r="AO24" s="52" t="s">
        <v>485</v>
      </c>
      <c r="AP24" s="52" t="s">
        <v>485</v>
      </c>
      <c r="AQ24" s="52" t="s">
        <v>485</v>
      </c>
      <c r="AR24" s="52" t="s">
        <v>485</v>
      </c>
      <c r="AS24" s="53" t="s">
        <v>485</v>
      </c>
      <c r="AT24" s="10">
        <v>15</v>
      </c>
      <c r="AU24" s="10">
        <v>2000</v>
      </c>
      <c r="AV24" s="15" t="s">
        <v>472</v>
      </c>
      <c r="AW24" s="15" t="s">
        <v>475</v>
      </c>
      <c r="AX24" s="10">
        <v>15</v>
      </c>
      <c r="AY24" s="10">
        <v>750</v>
      </c>
      <c r="AZ24" s="3">
        <v>3000</v>
      </c>
      <c r="BA24" s="3">
        <v>300</v>
      </c>
      <c r="BB24" s="23">
        <v>30</v>
      </c>
    </row>
    <row r="25" spans="1:54" ht="15.9" customHeight="1" x14ac:dyDescent="0.3">
      <c r="A25" s="22" t="s">
        <v>360</v>
      </c>
      <c r="B25" s="17" t="s">
        <v>358</v>
      </c>
      <c r="C25" s="17" t="s">
        <v>359</v>
      </c>
      <c r="D25" s="17" t="s">
        <v>360</v>
      </c>
      <c r="E25" s="6" t="s">
        <v>361</v>
      </c>
      <c r="F25" s="6" t="s">
        <v>362</v>
      </c>
      <c r="G25" s="3">
        <v>127</v>
      </c>
      <c r="H25" s="3">
        <v>25</v>
      </c>
      <c r="I25" s="3">
        <v>80</v>
      </c>
      <c r="J25" s="3">
        <v>105</v>
      </c>
      <c r="K25" s="4">
        <v>55</v>
      </c>
      <c r="L25" s="3">
        <v>160</v>
      </c>
      <c r="M25" s="5">
        <v>1.2598425196850394</v>
      </c>
      <c r="N25" s="47" t="s">
        <v>485</v>
      </c>
      <c r="O25" s="47" t="s">
        <v>485</v>
      </c>
      <c r="P25" s="3">
        <v>59</v>
      </c>
      <c r="Q25" s="3">
        <v>6651</v>
      </c>
      <c r="R25" s="5">
        <v>52.370078740157481</v>
      </c>
      <c r="S25" s="3">
        <v>277</v>
      </c>
      <c r="T25" s="47" t="s">
        <v>485</v>
      </c>
      <c r="U25" s="48" t="s">
        <v>485</v>
      </c>
      <c r="V25" s="3">
        <v>58</v>
      </c>
      <c r="W25" s="7">
        <v>5309</v>
      </c>
      <c r="X25" s="49" t="s">
        <v>485</v>
      </c>
      <c r="Y25" s="49" t="s">
        <v>485</v>
      </c>
      <c r="Z25" s="49" t="s">
        <v>485</v>
      </c>
      <c r="AA25" s="7">
        <v>5309</v>
      </c>
      <c r="AB25" s="14">
        <v>2112</v>
      </c>
      <c r="AC25" s="55" t="s">
        <v>485</v>
      </c>
      <c r="AD25" s="7">
        <v>3197</v>
      </c>
      <c r="AE25" s="55" t="s">
        <v>485</v>
      </c>
      <c r="AF25" s="7">
        <v>5309</v>
      </c>
      <c r="AG25" s="8">
        <v>41.803149606299215</v>
      </c>
      <c r="AH25" s="49" t="s">
        <v>485</v>
      </c>
      <c r="AI25" s="7">
        <v>1595</v>
      </c>
      <c r="AJ25" s="7">
        <v>859</v>
      </c>
      <c r="AK25" s="7">
        <v>743</v>
      </c>
      <c r="AL25" s="7">
        <v>0</v>
      </c>
      <c r="AM25" s="7">
        <v>3197</v>
      </c>
      <c r="AN25" s="8">
        <v>25.173228346456693</v>
      </c>
      <c r="AO25" s="52" t="s">
        <v>485</v>
      </c>
      <c r="AP25" s="9">
        <v>0.25</v>
      </c>
      <c r="AQ25" s="52" t="s">
        <v>485</v>
      </c>
      <c r="AR25" s="9">
        <v>0.25</v>
      </c>
      <c r="AS25" s="10">
        <v>508</v>
      </c>
      <c r="AT25" s="10">
        <v>1</v>
      </c>
      <c r="AU25" s="10">
        <v>80</v>
      </c>
      <c r="AV25" s="15" t="s">
        <v>472</v>
      </c>
      <c r="AW25" s="15" t="s">
        <v>475</v>
      </c>
      <c r="AX25" s="10">
        <v>10</v>
      </c>
      <c r="AY25" s="10">
        <v>300</v>
      </c>
      <c r="AZ25" s="3">
        <v>400</v>
      </c>
      <c r="BA25" s="3">
        <v>10</v>
      </c>
      <c r="BB25" s="23">
        <v>13</v>
      </c>
    </row>
    <row r="26" spans="1:54" ht="15.9" customHeight="1" x14ac:dyDescent="0.3">
      <c r="A26" s="22" t="s">
        <v>79</v>
      </c>
      <c r="B26" s="17" t="s">
        <v>77</v>
      </c>
      <c r="C26" s="17" t="s">
        <v>78</v>
      </c>
      <c r="D26" s="17" t="s">
        <v>79</v>
      </c>
      <c r="E26" s="6" t="s">
        <v>80</v>
      </c>
      <c r="F26" s="6" t="s">
        <v>81</v>
      </c>
      <c r="G26" s="3">
        <v>301</v>
      </c>
      <c r="H26" s="3">
        <v>170</v>
      </c>
      <c r="I26" s="3">
        <v>559</v>
      </c>
      <c r="J26" s="3">
        <v>729</v>
      </c>
      <c r="K26" s="4">
        <v>191</v>
      </c>
      <c r="L26" s="3">
        <v>920</v>
      </c>
      <c r="M26" s="5">
        <v>3.0564784053156147</v>
      </c>
      <c r="N26" s="47" t="s">
        <v>485</v>
      </c>
      <c r="O26" s="47" t="s">
        <v>485</v>
      </c>
      <c r="P26" s="3">
        <v>437</v>
      </c>
      <c r="Q26" s="3">
        <v>6150</v>
      </c>
      <c r="R26" s="5">
        <v>20.431893687707642</v>
      </c>
      <c r="S26" s="3">
        <v>81</v>
      </c>
      <c r="T26" s="3">
        <v>41</v>
      </c>
      <c r="U26" s="6">
        <v>12</v>
      </c>
      <c r="V26" s="3">
        <v>13</v>
      </c>
      <c r="W26" s="7">
        <v>6333</v>
      </c>
      <c r="X26" s="7">
        <v>7000</v>
      </c>
      <c r="Y26" s="7">
        <v>4557</v>
      </c>
      <c r="Z26" s="49" t="s">
        <v>485</v>
      </c>
      <c r="AA26" s="7">
        <v>17890</v>
      </c>
      <c r="AB26" s="14">
        <v>8319</v>
      </c>
      <c r="AC26" s="14">
        <v>783</v>
      </c>
      <c r="AD26" s="7">
        <v>3455</v>
      </c>
      <c r="AE26" s="14">
        <v>3809</v>
      </c>
      <c r="AF26" s="7">
        <v>16366</v>
      </c>
      <c r="AG26" s="8">
        <v>54.372093023255815</v>
      </c>
      <c r="AH26" s="49" t="s">
        <v>485</v>
      </c>
      <c r="AI26" s="7">
        <v>1801</v>
      </c>
      <c r="AJ26" s="7">
        <v>391</v>
      </c>
      <c r="AK26" s="7">
        <v>500</v>
      </c>
      <c r="AL26" s="7">
        <v>763</v>
      </c>
      <c r="AM26" s="7">
        <v>3455</v>
      </c>
      <c r="AN26" s="8">
        <v>11.478405315614618</v>
      </c>
      <c r="AO26" s="52" t="s">
        <v>485</v>
      </c>
      <c r="AP26" s="9">
        <v>0.38</v>
      </c>
      <c r="AQ26" s="52" t="s">
        <v>485</v>
      </c>
      <c r="AR26" s="9">
        <v>0.38</v>
      </c>
      <c r="AS26" s="10">
        <v>792.10526315789468</v>
      </c>
      <c r="AT26" s="53" t="s">
        <v>485</v>
      </c>
      <c r="AU26" s="53" t="s">
        <v>485</v>
      </c>
      <c r="AV26" s="15" t="s">
        <v>472</v>
      </c>
      <c r="AW26" s="15" t="s">
        <v>475</v>
      </c>
      <c r="AX26" s="10">
        <v>10</v>
      </c>
      <c r="AY26" s="10">
        <v>480</v>
      </c>
      <c r="AZ26" s="3">
        <v>645</v>
      </c>
      <c r="BA26" s="3">
        <v>25</v>
      </c>
      <c r="BB26" s="23">
        <v>63</v>
      </c>
    </row>
    <row r="27" spans="1:54" ht="15.9" customHeight="1" x14ac:dyDescent="0.3">
      <c r="A27" s="22" t="s">
        <v>84</v>
      </c>
      <c r="B27" s="17" t="s">
        <v>442</v>
      </c>
      <c r="C27" s="17" t="s">
        <v>83</v>
      </c>
      <c r="D27" s="17" t="s">
        <v>84</v>
      </c>
      <c r="E27" s="6" t="s">
        <v>85</v>
      </c>
      <c r="F27" s="6" t="s">
        <v>86</v>
      </c>
      <c r="G27" s="3">
        <v>82278</v>
      </c>
      <c r="H27" s="3">
        <v>462700</v>
      </c>
      <c r="I27" s="47" t="s">
        <v>485</v>
      </c>
      <c r="J27" s="3">
        <v>462700</v>
      </c>
      <c r="K27" s="4">
        <v>93404</v>
      </c>
      <c r="L27" s="3">
        <v>556104</v>
      </c>
      <c r="M27" s="5">
        <v>66.760000000000005</v>
      </c>
      <c r="N27" s="3">
        <v>2347</v>
      </c>
      <c r="O27" s="3">
        <v>2793</v>
      </c>
      <c r="P27" s="3">
        <v>8722</v>
      </c>
      <c r="Q27" s="3">
        <v>234433</v>
      </c>
      <c r="R27" s="5">
        <v>2.8492792727095941</v>
      </c>
      <c r="S27" s="3">
        <v>8734</v>
      </c>
      <c r="T27" s="3">
        <v>4858</v>
      </c>
      <c r="U27" s="6">
        <v>94</v>
      </c>
      <c r="V27" s="3">
        <v>554</v>
      </c>
      <c r="W27" s="7">
        <v>2616434</v>
      </c>
      <c r="X27" s="7">
        <v>52749</v>
      </c>
      <c r="Y27" s="49" t="s">
        <v>485</v>
      </c>
      <c r="Z27" s="7">
        <v>79773</v>
      </c>
      <c r="AA27" s="7">
        <v>2748956</v>
      </c>
      <c r="AB27" s="7">
        <v>1507040</v>
      </c>
      <c r="AC27" s="7">
        <v>593281</v>
      </c>
      <c r="AD27" s="7">
        <v>305470</v>
      </c>
      <c r="AE27" s="7">
        <v>250366</v>
      </c>
      <c r="AF27" s="7">
        <v>2656157</v>
      </c>
      <c r="AG27" s="8">
        <v>32.282712268164026</v>
      </c>
      <c r="AH27" s="49" t="s">
        <v>485</v>
      </c>
      <c r="AI27" s="7">
        <v>150939</v>
      </c>
      <c r="AJ27" s="7">
        <v>131036</v>
      </c>
      <c r="AK27" s="7">
        <v>35504</v>
      </c>
      <c r="AL27" s="49" t="s">
        <v>485</v>
      </c>
      <c r="AM27" s="7">
        <v>317479</v>
      </c>
      <c r="AN27" s="8">
        <v>3.8586134811249666</v>
      </c>
      <c r="AO27" s="9">
        <v>8.5</v>
      </c>
      <c r="AP27" s="9">
        <v>10.25</v>
      </c>
      <c r="AQ27" s="9">
        <v>35.380000000000003</v>
      </c>
      <c r="AR27" s="9">
        <v>45.63</v>
      </c>
      <c r="AS27" s="10">
        <v>1803.1558185404338</v>
      </c>
      <c r="AT27" s="10">
        <v>86</v>
      </c>
      <c r="AU27" s="10">
        <v>1478</v>
      </c>
      <c r="AV27" s="15" t="s">
        <v>472</v>
      </c>
      <c r="AW27" s="15" t="s">
        <v>476</v>
      </c>
      <c r="AX27" s="10">
        <v>100</v>
      </c>
      <c r="AY27" s="10">
        <v>4985</v>
      </c>
      <c r="AZ27" s="3">
        <v>255006</v>
      </c>
      <c r="BA27" s="3">
        <v>76424</v>
      </c>
      <c r="BB27" s="23">
        <v>566</v>
      </c>
    </row>
    <row r="28" spans="1:54" ht="15.9" customHeight="1" x14ac:dyDescent="0.3">
      <c r="A28" s="22" t="s">
        <v>392</v>
      </c>
      <c r="B28" s="17" t="s">
        <v>390</v>
      </c>
      <c r="C28" s="17" t="s">
        <v>391</v>
      </c>
      <c r="D28" s="17" t="s">
        <v>392</v>
      </c>
      <c r="E28" s="6" t="s">
        <v>393</v>
      </c>
      <c r="F28" s="6" t="s">
        <v>394</v>
      </c>
      <c r="G28" s="3">
        <v>64</v>
      </c>
      <c r="H28" s="3">
        <v>936</v>
      </c>
      <c r="I28" s="3">
        <v>312</v>
      </c>
      <c r="J28" s="3">
        <v>1248</v>
      </c>
      <c r="K28" s="4">
        <v>338</v>
      </c>
      <c r="L28" s="3">
        <v>1586</v>
      </c>
      <c r="M28" s="5">
        <v>24.78125</v>
      </c>
      <c r="N28" s="47" t="s">
        <v>485</v>
      </c>
      <c r="O28" s="3">
        <v>2</v>
      </c>
      <c r="P28" s="3">
        <v>418</v>
      </c>
      <c r="Q28" s="3">
        <v>2082</v>
      </c>
      <c r="R28" s="5">
        <v>32.53125</v>
      </c>
      <c r="S28" s="47" t="s">
        <v>485</v>
      </c>
      <c r="T28" s="3">
        <v>106</v>
      </c>
      <c r="U28" s="48" t="s">
        <v>485</v>
      </c>
      <c r="V28" s="3">
        <v>24</v>
      </c>
      <c r="W28" s="7">
        <v>3000</v>
      </c>
      <c r="X28" s="7">
        <v>5000</v>
      </c>
      <c r="Y28" s="7">
        <v>4557</v>
      </c>
      <c r="Z28" s="49" t="s">
        <v>485</v>
      </c>
      <c r="AA28" s="7">
        <v>12557</v>
      </c>
      <c r="AB28" s="14">
        <v>1692</v>
      </c>
      <c r="AC28" s="14">
        <v>135</v>
      </c>
      <c r="AD28" s="7">
        <v>5000</v>
      </c>
      <c r="AE28" s="14">
        <v>1181</v>
      </c>
      <c r="AF28" s="7">
        <v>8008</v>
      </c>
      <c r="AG28" s="8">
        <v>125.125</v>
      </c>
      <c r="AH28" s="49" t="s">
        <v>485</v>
      </c>
      <c r="AI28" s="7">
        <v>3155</v>
      </c>
      <c r="AJ28" s="7">
        <v>881</v>
      </c>
      <c r="AK28" s="49" t="s">
        <v>485</v>
      </c>
      <c r="AL28" s="7">
        <v>964</v>
      </c>
      <c r="AM28" s="7">
        <v>5000</v>
      </c>
      <c r="AN28" s="8">
        <v>78.125</v>
      </c>
      <c r="AO28" s="52" t="s">
        <v>485</v>
      </c>
      <c r="AP28" s="9">
        <v>0.7</v>
      </c>
      <c r="AQ28" s="52" t="s">
        <v>485</v>
      </c>
      <c r="AR28" s="9">
        <v>0.7</v>
      </c>
      <c r="AS28" s="10">
        <v>91.428571428571431</v>
      </c>
      <c r="AT28" s="10">
        <v>5</v>
      </c>
      <c r="AU28" s="10">
        <v>1409</v>
      </c>
      <c r="AV28" s="15" t="s">
        <v>472</v>
      </c>
      <c r="AW28" s="15" t="s">
        <v>476</v>
      </c>
      <c r="AX28" s="10">
        <v>28</v>
      </c>
      <c r="AY28" s="10">
        <v>1456</v>
      </c>
      <c r="AZ28" s="3">
        <v>1508</v>
      </c>
      <c r="BA28" s="3">
        <v>20</v>
      </c>
      <c r="BB28" s="23">
        <v>25</v>
      </c>
    </row>
    <row r="29" spans="1:54" ht="15.9" customHeight="1" x14ac:dyDescent="0.3">
      <c r="A29" s="22" t="s">
        <v>89</v>
      </c>
      <c r="B29" s="17" t="s">
        <v>87</v>
      </c>
      <c r="C29" s="17" t="s">
        <v>88</v>
      </c>
      <c r="D29" s="17" t="s">
        <v>89</v>
      </c>
      <c r="E29" s="6" t="s">
        <v>90</v>
      </c>
      <c r="F29" s="6" t="s">
        <v>91</v>
      </c>
      <c r="G29" s="3">
        <v>543</v>
      </c>
      <c r="H29" s="3">
        <v>496</v>
      </c>
      <c r="I29" s="3">
        <v>563</v>
      </c>
      <c r="J29" s="3">
        <v>1059</v>
      </c>
      <c r="K29" s="4">
        <v>2820</v>
      </c>
      <c r="L29" s="3">
        <v>3879</v>
      </c>
      <c r="M29" s="5">
        <v>7.1436464088397793</v>
      </c>
      <c r="N29" s="47" t="s">
        <v>485</v>
      </c>
      <c r="O29" s="3">
        <v>144</v>
      </c>
      <c r="P29" s="3">
        <v>547</v>
      </c>
      <c r="Q29" s="3">
        <v>13130</v>
      </c>
      <c r="R29" s="5">
        <v>24.180478821362801</v>
      </c>
      <c r="S29" s="3">
        <v>60</v>
      </c>
      <c r="T29" s="3">
        <v>100</v>
      </c>
      <c r="U29" s="6">
        <v>7</v>
      </c>
      <c r="V29" s="3">
        <v>37</v>
      </c>
      <c r="W29" s="7">
        <v>10748</v>
      </c>
      <c r="X29" s="7">
        <v>5120</v>
      </c>
      <c r="Y29" s="7">
        <v>5134</v>
      </c>
      <c r="Z29" s="7">
        <v>3399</v>
      </c>
      <c r="AA29" s="7">
        <v>24401</v>
      </c>
      <c r="AB29" s="14">
        <v>5962</v>
      </c>
      <c r="AC29" s="14">
        <v>855</v>
      </c>
      <c r="AD29" s="7">
        <v>6409</v>
      </c>
      <c r="AE29" s="14">
        <v>11174</v>
      </c>
      <c r="AF29" s="7">
        <v>24400</v>
      </c>
      <c r="AG29" s="8">
        <v>44.935543278084715</v>
      </c>
      <c r="AH29" s="49" t="s">
        <v>485</v>
      </c>
      <c r="AI29" s="7">
        <v>5077</v>
      </c>
      <c r="AJ29" s="7">
        <v>1230</v>
      </c>
      <c r="AK29" s="49" t="s">
        <v>485</v>
      </c>
      <c r="AL29" s="7">
        <v>102</v>
      </c>
      <c r="AM29" s="7">
        <v>6409</v>
      </c>
      <c r="AN29" s="8">
        <v>11.802946593001842</v>
      </c>
      <c r="AO29" s="52" t="s">
        <v>485</v>
      </c>
      <c r="AP29" s="9">
        <v>0.25</v>
      </c>
      <c r="AQ29" s="52" t="s">
        <v>485</v>
      </c>
      <c r="AR29" s="9">
        <v>0.25</v>
      </c>
      <c r="AS29" s="10">
        <v>2172</v>
      </c>
      <c r="AT29" s="53" t="s">
        <v>485</v>
      </c>
      <c r="AU29" s="53" t="s">
        <v>485</v>
      </c>
      <c r="AV29" s="15" t="s">
        <v>471</v>
      </c>
      <c r="AW29" s="15" t="s">
        <v>476</v>
      </c>
      <c r="AX29" s="10">
        <v>10</v>
      </c>
      <c r="AY29" s="10">
        <v>490</v>
      </c>
      <c r="AZ29" s="3">
        <v>1152</v>
      </c>
      <c r="BA29" s="3">
        <v>50</v>
      </c>
      <c r="BB29" s="23">
        <v>9</v>
      </c>
    </row>
    <row r="30" spans="1:54" ht="15.9" customHeight="1" x14ac:dyDescent="0.3">
      <c r="A30" s="22" t="s">
        <v>94</v>
      </c>
      <c r="B30" s="17" t="s">
        <v>92</v>
      </c>
      <c r="C30" s="17" t="s">
        <v>93</v>
      </c>
      <c r="D30" s="17" t="s">
        <v>94</v>
      </c>
      <c r="E30" s="6" t="s">
        <v>95</v>
      </c>
      <c r="F30" s="6" t="s">
        <v>96</v>
      </c>
      <c r="G30" s="3">
        <v>513</v>
      </c>
      <c r="H30" s="3">
        <v>4345</v>
      </c>
      <c r="I30" s="3">
        <v>4261</v>
      </c>
      <c r="J30" s="3">
        <v>8606</v>
      </c>
      <c r="K30" s="4">
        <v>7776</v>
      </c>
      <c r="L30" s="3">
        <v>16382</v>
      </c>
      <c r="M30" s="5">
        <v>31.933723196881093</v>
      </c>
      <c r="N30" s="47" t="s">
        <v>485</v>
      </c>
      <c r="O30" s="3">
        <v>263</v>
      </c>
      <c r="P30" s="3">
        <v>426</v>
      </c>
      <c r="Q30" s="3">
        <v>5631</v>
      </c>
      <c r="R30" s="5">
        <v>10.976608187134502</v>
      </c>
      <c r="S30" s="3">
        <v>255</v>
      </c>
      <c r="T30" s="3">
        <v>814</v>
      </c>
      <c r="U30" s="48" t="s">
        <v>485</v>
      </c>
      <c r="V30" s="3">
        <v>40</v>
      </c>
      <c r="W30" s="49" t="s">
        <v>485</v>
      </c>
      <c r="X30" s="7">
        <v>14091</v>
      </c>
      <c r="Y30" s="49" t="s">
        <v>485</v>
      </c>
      <c r="Z30" s="7">
        <v>15779</v>
      </c>
      <c r="AA30" s="7">
        <v>29870</v>
      </c>
      <c r="AB30" s="14">
        <v>11265</v>
      </c>
      <c r="AC30" s="14">
        <v>1050</v>
      </c>
      <c r="AD30" s="7">
        <v>6429</v>
      </c>
      <c r="AE30" s="14">
        <v>13893</v>
      </c>
      <c r="AF30" s="7">
        <v>32637</v>
      </c>
      <c r="AG30" s="8">
        <v>63.619883040935676</v>
      </c>
      <c r="AH30" s="49" t="s">
        <v>485</v>
      </c>
      <c r="AI30" s="7">
        <v>4177</v>
      </c>
      <c r="AJ30" s="7">
        <v>849</v>
      </c>
      <c r="AK30" s="7">
        <v>1403</v>
      </c>
      <c r="AL30" s="49" t="s">
        <v>485</v>
      </c>
      <c r="AM30" s="7">
        <v>6429</v>
      </c>
      <c r="AN30" s="8">
        <v>12.532163742690058</v>
      </c>
      <c r="AO30" s="52" t="s">
        <v>485</v>
      </c>
      <c r="AP30" s="9">
        <v>0.62</v>
      </c>
      <c r="AQ30" s="52" t="s">
        <v>485</v>
      </c>
      <c r="AR30" s="9">
        <v>0.62</v>
      </c>
      <c r="AS30" s="10">
        <v>827.41935483870964</v>
      </c>
      <c r="AT30" s="10">
        <v>13</v>
      </c>
      <c r="AU30" s="10">
        <v>600</v>
      </c>
      <c r="AV30" s="15" t="s">
        <v>472</v>
      </c>
      <c r="AW30" s="15" t="s">
        <v>475</v>
      </c>
      <c r="AX30" s="10">
        <v>25</v>
      </c>
      <c r="AY30" s="10">
        <v>1667</v>
      </c>
      <c r="AZ30" s="3">
        <v>7000</v>
      </c>
      <c r="BA30" s="3">
        <v>300</v>
      </c>
      <c r="BB30" s="23">
        <v>70</v>
      </c>
    </row>
    <row r="31" spans="1:54" ht="15.9" customHeight="1" x14ac:dyDescent="0.3">
      <c r="A31" s="22" t="s">
        <v>99</v>
      </c>
      <c r="B31" s="17" t="s">
        <v>97</v>
      </c>
      <c r="C31" s="17" t="s">
        <v>98</v>
      </c>
      <c r="D31" s="17" t="s">
        <v>99</v>
      </c>
      <c r="E31" s="6" t="s">
        <v>100</v>
      </c>
      <c r="F31" s="6" t="s">
        <v>101</v>
      </c>
      <c r="G31" s="3">
        <v>346</v>
      </c>
      <c r="H31" s="3">
        <v>1654</v>
      </c>
      <c r="I31" s="3">
        <v>3966</v>
      </c>
      <c r="J31" s="3">
        <v>5620</v>
      </c>
      <c r="K31" s="4">
        <v>766</v>
      </c>
      <c r="L31" s="3">
        <v>6386</v>
      </c>
      <c r="M31" s="5">
        <v>18.456647398843931</v>
      </c>
      <c r="N31" s="3">
        <v>3</v>
      </c>
      <c r="O31" s="3">
        <v>227</v>
      </c>
      <c r="P31" s="3">
        <v>245</v>
      </c>
      <c r="Q31" s="3">
        <v>5670</v>
      </c>
      <c r="R31" s="5">
        <v>16.387283236994218</v>
      </c>
      <c r="S31" s="3">
        <v>85</v>
      </c>
      <c r="T31" s="3">
        <v>130</v>
      </c>
      <c r="U31" s="6">
        <v>12</v>
      </c>
      <c r="V31" s="3">
        <v>42</v>
      </c>
      <c r="W31" s="7">
        <v>3700</v>
      </c>
      <c r="X31" s="7">
        <v>7000</v>
      </c>
      <c r="Y31" s="49" t="s">
        <v>485</v>
      </c>
      <c r="Z31" s="7">
        <v>3682</v>
      </c>
      <c r="AA31" s="7">
        <v>14382</v>
      </c>
      <c r="AB31" s="14">
        <v>5818</v>
      </c>
      <c r="AC31" s="14">
        <v>1846</v>
      </c>
      <c r="AD31" s="7">
        <v>3460</v>
      </c>
      <c r="AE31" s="14">
        <v>3258</v>
      </c>
      <c r="AF31" s="7">
        <v>14382</v>
      </c>
      <c r="AG31" s="8">
        <v>41.566473988439306</v>
      </c>
      <c r="AH31" s="49" t="s">
        <v>485</v>
      </c>
      <c r="AI31" s="7">
        <v>2800</v>
      </c>
      <c r="AJ31" s="7">
        <v>602</v>
      </c>
      <c r="AK31" s="7">
        <v>58</v>
      </c>
      <c r="AL31" s="49" t="s">
        <v>485</v>
      </c>
      <c r="AM31" s="7">
        <v>3460</v>
      </c>
      <c r="AN31" s="8">
        <v>10</v>
      </c>
      <c r="AO31" s="52" t="s">
        <v>485</v>
      </c>
      <c r="AP31" s="9">
        <v>0.25</v>
      </c>
      <c r="AQ31" s="52" t="s">
        <v>485</v>
      </c>
      <c r="AR31" s="9">
        <v>0.25</v>
      </c>
      <c r="AS31" s="10">
        <v>1384</v>
      </c>
      <c r="AT31" s="10">
        <v>30</v>
      </c>
      <c r="AU31" s="10">
        <v>2500</v>
      </c>
      <c r="AV31" s="15" t="s">
        <v>472</v>
      </c>
      <c r="AW31" s="15" t="s">
        <v>475</v>
      </c>
      <c r="AX31" s="10">
        <v>16</v>
      </c>
      <c r="AY31" s="10">
        <v>800</v>
      </c>
      <c r="AZ31" s="3">
        <v>3460</v>
      </c>
      <c r="BA31" s="3">
        <v>62</v>
      </c>
      <c r="BB31" s="23">
        <v>42</v>
      </c>
    </row>
    <row r="32" spans="1:54" ht="15.9" customHeight="1" x14ac:dyDescent="0.3">
      <c r="A32" s="22" t="s">
        <v>104</v>
      </c>
      <c r="B32" s="17" t="s">
        <v>102</v>
      </c>
      <c r="C32" s="17" t="s">
        <v>103</v>
      </c>
      <c r="D32" s="17" t="s">
        <v>104</v>
      </c>
      <c r="E32" s="6" t="s">
        <v>105</v>
      </c>
      <c r="F32" s="6" t="s">
        <v>106</v>
      </c>
      <c r="G32" s="3">
        <v>2421</v>
      </c>
      <c r="H32" s="3">
        <v>20216</v>
      </c>
      <c r="I32" s="3">
        <v>20020</v>
      </c>
      <c r="J32" s="3">
        <v>40236</v>
      </c>
      <c r="K32" s="4">
        <v>21122</v>
      </c>
      <c r="L32" s="3">
        <v>61358</v>
      </c>
      <c r="M32" s="5">
        <v>25.344072697232548</v>
      </c>
      <c r="N32" s="3">
        <v>149</v>
      </c>
      <c r="O32" s="3">
        <v>1647</v>
      </c>
      <c r="P32" s="3">
        <v>1002</v>
      </c>
      <c r="Q32" s="3">
        <v>17663</v>
      </c>
      <c r="R32" s="5">
        <v>7.2957455596860799</v>
      </c>
      <c r="S32" s="3">
        <v>798</v>
      </c>
      <c r="T32" s="3">
        <v>1103</v>
      </c>
      <c r="U32" s="6">
        <v>7</v>
      </c>
      <c r="V32" s="3">
        <v>101</v>
      </c>
      <c r="W32" s="7">
        <v>166510</v>
      </c>
      <c r="X32" s="7">
        <v>8440</v>
      </c>
      <c r="Y32" s="49" t="s">
        <v>485</v>
      </c>
      <c r="Z32" s="7">
        <v>15935</v>
      </c>
      <c r="AA32" s="7">
        <v>190885</v>
      </c>
      <c r="AB32" s="7">
        <v>95313</v>
      </c>
      <c r="AC32" s="7">
        <v>36657</v>
      </c>
      <c r="AD32" s="7">
        <v>20931</v>
      </c>
      <c r="AE32" s="7">
        <v>34566</v>
      </c>
      <c r="AF32" s="7">
        <v>187467</v>
      </c>
      <c r="AG32" s="8">
        <v>77.433705080545224</v>
      </c>
      <c r="AH32" s="49" t="s">
        <v>485</v>
      </c>
      <c r="AI32" s="7">
        <v>13114</v>
      </c>
      <c r="AJ32" s="7">
        <v>3721</v>
      </c>
      <c r="AK32" s="7">
        <v>4096</v>
      </c>
      <c r="AL32" s="49" t="s">
        <v>485</v>
      </c>
      <c r="AM32" s="7">
        <v>20931</v>
      </c>
      <c r="AN32" s="8">
        <v>8.6456009913258978</v>
      </c>
      <c r="AO32" s="52" t="s">
        <v>485</v>
      </c>
      <c r="AP32" s="9">
        <v>1.5</v>
      </c>
      <c r="AQ32" s="9">
        <v>1.25</v>
      </c>
      <c r="AR32" s="9">
        <v>2.75</v>
      </c>
      <c r="AS32" s="10">
        <v>880.36363636363637</v>
      </c>
      <c r="AT32" s="10">
        <v>95</v>
      </c>
      <c r="AU32" s="10">
        <v>2638</v>
      </c>
      <c r="AV32" s="15" t="s">
        <v>472</v>
      </c>
      <c r="AW32" s="15" t="s">
        <v>475</v>
      </c>
      <c r="AX32" s="10">
        <v>52</v>
      </c>
      <c r="AY32" s="10">
        <v>2678</v>
      </c>
      <c r="AZ32" s="3">
        <v>52000</v>
      </c>
      <c r="BA32" s="3">
        <v>9500</v>
      </c>
      <c r="BB32" s="23">
        <v>125</v>
      </c>
    </row>
    <row r="33" spans="1:54" ht="15.9" customHeight="1" x14ac:dyDescent="0.3">
      <c r="A33" s="22" t="s">
        <v>109</v>
      </c>
      <c r="B33" s="17" t="s">
        <v>107</v>
      </c>
      <c r="C33" s="17" t="s">
        <v>108</v>
      </c>
      <c r="D33" s="17" t="s">
        <v>109</v>
      </c>
      <c r="E33" s="6" t="s">
        <v>110</v>
      </c>
      <c r="F33" s="6" t="s">
        <v>111</v>
      </c>
      <c r="G33" s="3">
        <v>603</v>
      </c>
      <c r="H33" s="3">
        <v>5705</v>
      </c>
      <c r="I33" s="3">
        <v>10808</v>
      </c>
      <c r="J33" s="3">
        <v>16513</v>
      </c>
      <c r="K33" s="4">
        <v>1876</v>
      </c>
      <c r="L33" s="3">
        <v>18389</v>
      </c>
      <c r="M33" s="5">
        <v>30.495854063018243</v>
      </c>
      <c r="N33" s="3">
        <v>13</v>
      </c>
      <c r="O33" s="3">
        <v>197</v>
      </c>
      <c r="P33" s="3">
        <v>703</v>
      </c>
      <c r="Q33" s="3">
        <v>17968</v>
      </c>
      <c r="R33" s="5">
        <v>29.797678275290217</v>
      </c>
      <c r="S33" s="3">
        <v>583</v>
      </c>
      <c r="T33" s="3">
        <v>555</v>
      </c>
      <c r="U33" s="6">
        <v>27</v>
      </c>
      <c r="V33" s="3">
        <v>44</v>
      </c>
      <c r="W33" s="7">
        <v>6465</v>
      </c>
      <c r="X33" s="7">
        <v>7000</v>
      </c>
      <c r="Y33" s="49" t="s">
        <v>485</v>
      </c>
      <c r="Z33" s="7">
        <v>10116</v>
      </c>
      <c r="AA33" s="7">
        <v>23581</v>
      </c>
      <c r="AB33" s="14">
        <v>9486</v>
      </c>
      <c r="AC33" s="14">
        <v>228</v>
      </c>
      <c r="AD33" s="7">
        <v>4780</v>
      </c>
      <c r="AE33" s="14">
        <v>2324</v>
      </c>
      <c r="AF33" s="7">
        <v>16818</v>
      </c>
      <c r="AG33" s="8">
        <v>27.890547263681594</v>
      </c>
      <c r="AH33" s="49" t="s">
        <v>485</v>
      </c>
      <c r="AI33" s="7">
        <v>4295</v>
      </c>
      <c r="AJ33" s="7">
        <v>485</v>
      </c>
      <c r="AK33" s="49" t="s">
        <v>485</v>
      </c>
      <c r="AL33" s="49" t="s">
        <v>485</v>
      </c>
      <c r="AM33" s="7">
        <v>4780</v>
      </c>
      <c r="AN33" s="8">
        <v>7.9270315091210612</v>
      </c>
      <c r="AO33" s="52" t="s">
        <v>485</v>
      </c>
      <c r="AP33" s="9">
        <v>0.5</v>
      </c>
      <c r="AQ33" s="9">
        <v>0.1</v>
      </c>
      <c r="AR33" s="9">
        <v>0.6</v>
      </c>
      <c r="AS33" s="10">
        <v>1005</v>
      </c>
      <c r="AT33" s="10">
        <v>12</v>
      </c>
      <c r="AU33" s="10">
        <v>410</v>
      </c>
      <c r="AV33" s="15" t="s">
        <v>471</v>
      </c>
      <c r="AW33" s="15" t="s">
        <v>476</v>
      </c>
      <c r="AX33" s="10">
        <v>15</v>
      </c>
      <c r="AY33" s="10">
        <v>710</v>
      </c>
      <c r="AZ33" s="3">
        <v>3160</v>
      </c>
      <c r="BA33" s="3">
        <v>85</v>
      </c>
      <c r="BB33" s="23">
        <v>61</v>
      </c>
    </row>
    <row r="34" spans="1:54" ht="15.9" customHeight="1" x14ac:dyDescent="0.3">
      <c r="A34" s="22" t="s">
        <v>114</v>
      </c>
      <c r="B34" s="17" t="s">
        <v>112</v>
      </c>
      <c r="C34" s="17" t="s">
        <v>113</v>
      </c>
      <c r="D34" s="17" t="s">
        <v>114</v>
      </c>
      <c r="E34" s="6" t="s">
        <v>115</v>
      </c>
      <c r="F34" s="6" t="s">
        <v>116</v>
      </c>
      <c r="G34" s="3">
        <v>175</v>
      </c>
      <c r="H34" s="3">
        <v>4500</v>
      </c>
      <c r="I34" s="3">
        <v>4800</v>
      </c>
      <c r="J34" s="3">
        <v>9300</v>
      </c>
      <c r="K34" s="4">
        <v>3450</v>
      </c>
      <c r="L34" s="3">
        <v>12750</v>
      </c>
      <c r="M34" s="5">
        <v>10.85</v>
      </c>
      <c r="N34" s="47" t="s">
        <v>485</v>
      </c>
      <c r="O34" s="47" t="s">
        <v>485</v>
      </c>
      <c r="P34" s="3">
        <v>2585</v>
      </c>
      <c r="Q34" s="3">
        <v>16135</v>
      </c>
      <c r="R34" s="5">
        <v>92.2</v>
      </c>
      <c r="S34" s="3">
        <v>525</v>
      </c>
      <c r="T34" s="3">
        <v>180</v>
      </c>
      <c r="U34" s="48" t="s">
        <v>485</v>
      </c>
      <c r="V34" s="3">
        <v>1</v>
      </c>
      <c r="W34" s="7">
        <v>2500</v>
      </c>
      <c r="X34" s="7">
        <v>6400</v>
      </c>
      <c r="Y34" s="49" t="s">
        <v>485</v>
      </c>
      <c r="Z34" s="7">
        <v>1000</v>
      </c>
      <c r="AA34" s="7">
        <v>9900</v>
      </c>
      <c r="AB34" s="55" t="s">
        <v>485</v>
      </c>
      <c r="AC34" s="55" t="s">
        <v>485</v>
      </c>
      <c r="AD34" s="7">
        <v>5360</v>
      </c>
      <c r="AE34" s="14">
        <v>4540</v>
      </c>
      <c r="AF34" s="7">
        <v>9900</v>
      </c>
      <c r="AG34" s="8">
        <v>56.571428571428569</v>
      </c>
      <c r="AH34" s="49" t="s">
        <v>485</v>
      </c>
      <c r="AI34" s="7">
        <v>5013</v>
      </c>
      <c r="AJ34" s="7">
        <v>40</v>
      </c>
      <c r="AK34" s="7">
        <v>261</v>
      </c>
      <c r="AL34" s="7">
        <v>46</v>
      </c>
      <c r="AM34" s="7">
        <v>5360</v>
      </c>
      <c r="AN34" s="8">
        <v>30.62857142857143</v>
      </c>
      <c r="AO34" s="52" t="s">
        <v>485</v>
      </c>
      <c r="AP34" s="52" t="s">
        <v>485</v>
      </c>
      <c r="AQ34" s="52" t="s">
        <v>485</v>
      </c>
      <c r="AR34" s="52" t="s">
        <v>485</v>
      </c>
      <c r="AS34" s="53" t="s">
        <v>485</v>
      </c>
      <c r="AT34" s="10">
        <v>14</v>
      </c>
      <c r="AU34" s="10">
        <v>2000</v>
      </c>
      <c r="AV34" s="15" t="s">
        <v>472</v>
      </c>
      <c r="AW34" s="15" t="s">
        <v>475</v>
      </c>
      <c r="AX34" s="10">
        <v>14</v>
      </c>
      <c r="AY34" s="10">
        <v>1200</v>
      </c>
      <c r="AZ34" s="3">
        <v>5700</v>
      </c>
      <c r="BA34" s="3">
        <v>2700</v>
      </c>
      <c r="BB34" s="23">
        <v>193</v>
      </c>
    </row>
    <row r="35" spans="1:54" ht="15.9" customHeight="1" x14ac:dyDescent="0.3">
      <c r="A35" s="22" t="s">
        <v>369</v>
      </c>
      <c r="B35" s="17" t="s">
        <v>445</v>
      </c>
      <c r="C35" s="17" t="s">
        <v>368</v>
      </c>
      <c r="D35" s="17" t="s">
        <v>369</v>
      </c>
      <c r="E35" s="6" t="s">
        <v>370</v>
      </c>
      <c r="F35" s="6" t="s">
        <v>371</v>
      </c>
      <c r="G35" s="3">
        <v>260</v>
      </c>
      <c r="H35" s="3">
        <v>325</v>
      </c>
      <c r="I35" s="3">
        <v>1864</v>
      </c>
      <c r="J35" s="3">
        <v>2189</v>
      </c>
      <c r="K35" s="4">
        <v>4</v>
      </c>
      <c r="L35" s="3">
        <v>2193</v>
      </c>
      <c r="M35" s="5">
        <v>8.434615384615384</v>
      </c>
      <c r="N35" s="47" t="s">
        <v>485</v>
      </c>
      <c r="O35" s="47" t="s">
        <v>485</v>
      </c>
      <c r="P35" s="47" t="s">
        <v>485</v>
      </c>
      <c r="Q35" s="3">
        <v>5250</v>
      </c>
      <c r="R35" s="5">
        <v>20.192307692307693</v>
      </c>
      <c r="S35" s="3">
        <v>22</v>
      </c>
      <c r="T35" s="3">
        <v>12</v>
      </c>
      <c r="U35" s="48" t="s">
        <v>485</v>
      </c>
      <c r="V35" s="3">
        <v>24</v>
      </c>
      <c r="W35" s="7">
        <v>4477</v>
      </c>
      <c r="X35" s="7">
        <v>5210</v>
      </c>
      <c r="Y35" s="49" t="s">
        <v>485</v>
      </c>
      <c r="Z35" s="49" t="s">
        <v>485</v>
      </c>
      <c r="AA35" s="7">
        <v>9687</v>
      </c>
      <c r="AB35" s="14">
        <v>2506</v>
      </c>
      <c r="AC35" s="14">
        <v>217</v>
      </c>
      <c r="AD35" s="7">
        <v>2488</v>
      </c>
      <c r="AE35" s="14">
        <v>4777</v>
      </c>
      <c r="AF35" s="7">
        <v>9988</v>
      </c>
      <c r="AG35" s="8">
        <v>38.415384615384617</v>
      </c>
      <c r="AH35" s="49" t="s">
        <v>485</v>
      </c>
      <c r="AI35" s="7">
        <v>2488</v>
      </c>
      <c r="AJ35" s="49" t="s">
        <v>485</v>
      </c>
      <c r="AK35" s="7">
        <v>0</v>
      </c>
      <c r="AL35" s="49" t="s">
        <v>485</v>
      </c>
      <c r="AM35" s="7">
        <v>2488</v>
      </c>
      <c r="AN35" s="8">
        <v>9.569230769230769</v>
      </c>
      <c r="AO35" s="52" t="s">
        <v>485</v>
      </c>
      <c r="AP35" s="9">
        <v>0.25</v>
      </c>
      <c r="AQ35" s="52" t="s">
        <v>485</v>
      </c>
      <c r="AR35" s="9">
        <v>0.25</v>
      </c>
      <c r="AS35" s="10">
        <v>1040</v>
      </c>
      <c r="AT35" s="10">
        <v>2</v>
      </c>
      <c r="AU35" s="10">
        <v>75</v>
      </c>
      <c r="AV35" s="15" t="s">
        <v>471</v>
      </c>
      <c r="AW35" s="15" t="s">
        <v>476</v>
      </c>
      <c r="AX35" s="10">
        <v>12</v>
      </c>
      <c r="AY35" s="10">
        <v>480</v>
      </c>
      <c r="AZ35" s="47" t="s">
        <v>485</v>
      </c>
      <c r="BA35" s="47" t="s">
        <v>485</v>
      </c>
      <c r="BB35" s="23">
        <v>125</v>
      </c>
    </row>
    <row r="36" spans="1:54" ht="15.9" customHeight="1" x14ac:dyDescent="0.3">
      <c r="A36" s="22" t="s">
        <v>119</v>
      </c>
      <c r="B36" s="17" t="s">
        <v>117</v>
      </c>
      <c r="C36" s="17" t="s">
        <v>118</v>
      </c>
      <c r="D36" s="17" t="s">
        <v>119</v>
      </c>
      <c r="E36" s="6" t="s">
        <v>120</v>
      </c>
      <c r="F36" s="6" t="s">
        <v>121</v>
      </c>
      <c r="G36" s="3">
        <v>11129</v>
      </c>
      <c r="H36" s="3">
        <v>90343</v>
      </c>
      <c r="I36" s="3">
        <v>0</v>
      </c>
      <c r="J36" s="3">
        <v>90343</v>
      </c>
      <c r="K36" s="4">
        <v>9644</v>
      </c>
      <c r="L36" s="3">
        <v>99987</v>
      </c>
      <c r="M36" s="5">
        <v>8.9843651720729625</v>
      </c>
      <c r="N36" s="3">
        <v>221</v>
      </c>
      <c r="O36" s="3">
        <v>217</v>
      </c>
      <c r="P36" s="3">
        <v>1101</v>
      </c>
      <c r="Q36" s="3">
        <v>31121</v>
      </c>
      <c r="R36" s="5">
        <v>2.7963878156168569</v>
      </c>
      <c r="S36" s="3">
        <v>252</v>
      </c>
      <c r="T36" s="3">
        <v>724</v>
      </c>
      <c r="U36" s="48" t="s">
        <v>485</v>
      </c>
      <c r="V36" s="3">
        <v>101</v>
      </c>
      <c r="W36" s="7">
        <v>229171</v>
      </c>
      <c r="X36" s="7">
        <v>7000</v>
      </c>
      <c r="Y36" s="49" t="s">
        <v>485</v>
      </c>
      <c r="Z36" s="49" t="s">
        <v>485</v>
      </c>
      <c r="AA36" s="7">
        <v>236171</v>
      </c>
      <c r="AB36" s="7">
        <v>145809</v>
      </c>
      <c r="AC36" s="7">
        <v>40376</v>
      </c>
      <c r="AD36" s="7">
        <v>14464</v>
      </c>
      <c r="AE36" s="7">
        <v>35522</v>
      </c>
      <c r="AF36" s="7">
        <v>236171</v>
      </c>
      <c r="AG36" s="8">
        <v>21.22122382963429</v>
      </c>
      <c r="AH36" s="49" t="s">
        <v>485</v>
      </c>
      <c r="AI36" s="7">
        <v>7667</v>
      </c>
      <c r="AJ36" s="7">
        <v>6160</v>
      </c>
      <c r="AK36" s="7">
        <v>637</v>
      </c>
      <c r="AL36" s="49" t="s">
        <v>485</v>
      </c>
      <c r="AM36" s="7">
        <v>14464</v>
      </c>
      <c r="AN36" s="8">
        <v>1.2996675352682181</v>
      </c>
      <c r="AO36" s="9">
        <v>1</v>
      </c>
      <c r="AP36" s="9">
        <v>1</v>
      </c>
      <c r="AQ36" s="9">
        <v>3.3</v>
      </c>
      <c r="AR36" s="9">
        <v>4.3</v>
      </c>
      <c r="AS36" s="10">
        <v>2588.1395348837209</v>
      </c>
      <c r="AT36" s="10">
        <v>10</v>
      </c>
      <c r="AU36" s="10">
        <v>283</v>
      </c>
      <c r="AV36" s="15" t="s">
        <v>472</v>
      </c>
      <c r="AW36" s="15" t="s">
        <v>476</v>
      </c>
      <c r="AX36" s="10">
        <v>52</v>
      </c>
      <c r="AY36" s="10">
        <v>2704</v>
      </c>
      <c r="AZ36" s="3">
        <v>90652</v>
      </c>
      <c r="BA36" s="47" t="s">
        <v>485</v>
      </c>
      <c r="BB36" s="23">
        <v>122</v>
      </c>
    </row>
    <row r="37" spans="1:54" ht="15.9" customHeight="1" x14ac:dyDescent="0.3">
      <c r="A37" s="22" t="s">
        <v>342</v>
      </c>
      <c r="B37" s="17" t="s">
        <v>340</v>
      </c>
      <c r="C37" s="17" t="s">
        <v>341</v>
      </c>
      <c r="D37" s="17" t="s">
        <v>342</v>
      </c>
      <c r="E37" s="6" t="s">
        <v>343</v>
      </c>
      <c r="F37" s="6" t="s">
        <v>344</v>
      </c>
      <c r="G37" s="3">
        <v>906</v>
      </c>
      <c r="H37" s="3">
        <v>5032</v>
      </c>
      <c r="I37" s="3">
        <v>8273</v>
      </c>
      <c r="J37" s="3">
        <v>13305</v>
      </c>
      <c r="K37" s="4">
        <v>1554</v>
      </c>
      <c r="L37" s="3">
        <v>14859</v>
      </c>
      <c r="M37" s="5">
        <v>16.400662251655628</v>
      </c>
      <c r="N37" s="47" t="s">
        <v>485</v>
      </c>
      <c r="O37" s="3">
        <v>113</v>
      </c>
      <c r="P37" s="3">
        <v>1181</v>
      </c>
      <c r="Q37" s="3">
        <v>16301</v>
      </c>
      <c r="R37" s="5">
        <v>17.992273730684328</v>
      </c>
      <c r="S37" s="3">
        <v>67</v>
      </c>
      <c r="T37" s="3">
        <v>725</v>
      </c>
      <c r="U37" s="6">
        <v>2</v>
      </c>
      <c r="V37" s="3">
        <v>39</v>
      </c>
      <c r="W37" s="7">
        <v>70359</v>
      </c>
      <c r="X37" s="7">
        <v>12019</v>
      </c>
      <c r="Y37" s="7">
        <v>1578</v>
      </c>
      <c r="Z37" s="49" t="s">
        <v>485</v>
      </c>
      <c r="AA37" s="7">
        <v>83956</v>
      </c>
      <c r="AB37" s="14">
        <v>48802</v>
      </c>
      <c r="AC37" s="14">
        <v>18622</v>
      </c>
      <c r="AD37" s="7">
        <v>9064</v>
      </c>
      <c r="AE37" s="14">
        <v>7468</v>
      </c>
      <c r="AF37" s="7">
        <v>83956</v>
      </c>
      <c r="AG37" s="8">
        <v>92.666666666666671</v>
      </c>
      <c r="AH37" s="49" t="s">
        <v>485</v>
      </c>
      <c r="AI37" s="7">
        <v>1800</v>
      </c>
      <c r="AJ37" s="7">
        <v>200</v>
      </c>
      <c r="AK37" s="49" t="s">
        <v>485</v>
      </c>
      <c r="AL37" s="7">
        <v>7064</v>
      </c>
      <c r="AM37" s="7">
        <v>9064</v>
      </c>
      <c r="AN37" s="8">
        <v>10.004415011037528</v>
      </c>
      <c r="AO37" s="52" t="s">
        <v>485</v>
      </c>
      <c r="AP37" s="9">
        <v>1.5</v>
      </c>
      <c r="AQ37" s="9">
        <v>0.25</v>
      </c>
      <c r="AR37" s="9">
        <v>1.75</v>
      </c>
      <c r="AS37" s="10">
        <v>517.71428571428567</v>
      </c>
      <c r="AT37" s="53" t="s">
        <v>485</v>
      </c>
      <c r="AU37" s="53" t="s">
        <v>485</v>
      </c>
      <c r="AV37" s="15" t="s">
        <v>471</v>
      </c>
      <c r="AW37" s="15" t="s">
        <v>476</v>
      </c>
      <c r="AX37" s="10">
        <v>56</v>
      </c>
      <c r="AY37" s="10">
        <v>2284</v>
      </c>
      <c r="AZ37" s="3">
        <v>21808</v>
      </c>
      <c r="BA37" s="3">
        <v>139</v>
      </c>
      <c r="BB37" s="23">
        <v>373</v>
      </c>
    </row>
    <row r="38" spans="1:54" ht="15.9" customHeight="1" x14ac:dyDescent="0.3">
      <c r="A38" s="22" t="s">
        <v>124</v>
      </c>
      <c r="B38" s="17" t="s">
        <v>122</v>
      </c>
      <c r="C38" s="17" t="s">
        <v>123</v>
      </c>
      <c r="D38" s="17" t="s">
        <v>124</v>
      </c>
      <c r="E38" s="6" t="s">
        <v>125</v>
      </c>
      <c r="F38" s="6" t="s">
        <v>126</v>
      </c>
      <c r="G38" s="3">
        <v>235</v>
      </c>
      <c r="H38" s="3">
        <v>673</v>
      </c>
      <c r="I38" s="3">
        <v>249</v>
      </c>
      <c r="J38" s="3">
        <v>922</v>
      </c>
      <c r="K38" s="4">
        <v>256</v>
      </c>
      <c r="L38" s="3">
        <v>1178</v>
      </c>
      <c r="M38" s="5">
        <v>5.0127659574468089</v>
      </c>
      <c r="N38" s="47" t="s">
        <v>485</v>
      </c>
      <c r="O38" s="3">
        <v>4</v>
      </c>
      <c r="P38" s="3">
        <v>115</v>
      </c>
      <c r="Q38" s="3">
        <v>4683</v>
      </c>
      <c r="R38" s="5">
        <v>19.927659574468084</v>
      </c>
      <c r="S38" s="3">
        <v>14</v>
      </c>
      <c r="T38" s="3">
        <v>13</v>
      </c>
      <c r="U38" s="48" t="s">
        <v>485</v>
      </c>
      <c r="V38" s="3">
        <v>7</v>
      </c>
      <c r="W38" s="49" t="s">
        <v>485</v>
      </c>
      <c r="X38" s="7">
        <v>16400</v>
      </c>
      <c r="Y38" s="49" t="s">
        <v>485</v>
      </c>
      <c r="Z38" s="7">
        <v>2588</v>
      </c>
      <c r="AA38" s="7">
        <v>18988</v>
      </c>
      <c r="AB38" s="14">
        <v>2706</v>
      </c>
      <c r="AC38" s="14">
        <v>581</v>
      </c>
      <c r="AD38" s="7">
        <v>1140</v>
      </c>
      <c r="AE38" s="14">
        <v>4077</v>
      </c>
      <c r="AF38" s="7">
        <v>8504</v>
      </c>
      <c r="AG38" s="8">
        <v>36.187234042553193</v>
      </c>
      <c r="AH38" s="49" t="s">
        <v>485</v>
      </c>
      <c r="AI38" s="7">
        <v>927</v>
      </c>
      <c r="AJ38" s="7">
        <v>213</v>
      </c>
      <c r="AK38" s="49" t="s">
        <v>485</v>
      </c>
      <c r="AL38" s="49" t="s">
        <v>485</v>
      </c>
      <c r="AM38" s="7">
        <v>1140</v>
      </c>
      <c r="AN38" s="8">
        <v>4.8510638297872344</v>
      </c>
      <c r="AO38" s="52" t="s">
        <v>485</v>
      </c>
      <c r="AP38" s="9">
        <v>0.25</v>
      </c>
      <c r="AQ38" s="9">
        <v>0</v>
      </c>
      <c r="AR38" s="9">
        <v>0.25</v>
      </c>
      <c r="AS38" s="10">
        <v>940</v>
      </c>
      <c r="AT38" s="10">
        <v>1</v>
      </c>
      <c r="AU38" s="10">
        <v>50</v>
      </c>
      <c r="AV38" s="15" t="s">
        <v>472</v>
      </c>
      <c r="AW38" s="15" t="s">
        <v>477</v>
      </c>
      <c r="AX38" s="10">
        <v>10</v>
      </c>
      <c r="AY38" s="10">
        <v>520</v>
      </c>
      <c r="AZ38" s="3">
        <v>1205</v>
      </c>
      <c r="BA38" s="3">
        <v>15</v>
      </c>
      <c r="BB38" s="23">
        <v>13</v>
      </c>
    </row>
    <row r="39" spans="1:54" ht="15.9" customHeight="1" x14ac:dyDescent="0.3">
      <c r="A39" s="22" t="s">
        <v>129</v>
      </c>
      <c r="B39" s="17" t="s">
        <v>127</v>
      </c>
      <c r="C39" s="17" t="s">
        <v>128</v>
      </c>
      <c r="D39" s="17" t="s">
        <v>129</v>
      </c>
      <c r="E39" s="6" t="s">
        <v>130</v>
      </c>
      <c r="F39" s="6" t="s">
        <v>131</v>
      </c>
      <c r="G39" s="3">
        <v>30396</v>
      </c>
      <c r="H39" s="3">
        <v>92644</v>
      </c>
      <c r="I39" s="3">
        <v>107883</v>
      </c>
      <c r="J39" s="3">
        <v>200527</v>
      </c>
      <c r="K39" s="4">
        <v>68686</v>
      </c>
      <c r="L39" s="3">
        <v>269213</v>
      </c>
      <c r="M39" s="5">
        <v>8.86</v>
      </c>
      <c r="N39" s="3">
        <v>5962</v>
      </c>
      <c r="O39" s="3">
        <v>7136</v>
      </c>
      <c r="P39" s="47" t="s">
        <v>485</v>
      </c>
      <c r="Q39" s="3">
        <v>115369</v>
      </c>
      <c r="R39" s="5">
        <v>3.7955323068824844</v>
      </c>
      <c r="S39" s="3">
        <v>2599</v>
      </c>
      <c r="T39" s="3">
        <v>3224</v>
      </c>
      <c r="U39" s="6">
        <v>18</v>
      </c>
      <c r="V39" s="3">
        <v>343</v>
      </c>
      <c r="W39" s="7">
        <v>1304138</v>
      </c>
      <c r="X39" s="7">
        <v>61000</v>
      </c>
      <c r="Y39" s="7">
        <v>6386</v>
      </c>
      <c r="Z39" s="49" t="s">
        <v>485</v>
      </c>
      <c r="AA39" s="7">
        <v>1371524</v>
      </c>
      <c r="AB39" s="7">
        <v>623849</v>
      </c>
      <c r="AC39" s="7">
        <v>304900</v>
      </c>
      <c r="AD39" s="7">
        <v>149654</v>
      </c>
      <c r="AE39" s="7">
        <v>293121</v>
      </c>
      <c r="AF39" s="7">
        <v>1371524</v>
      </c>
      <c r="AG39" s="8">
        <v>45.121858139228848</v>
      </c>
      <c r="AH39" s="49" t="s">
        <v>485</v>
      </c>
      <c r="AI39" s="7">
        <v>60429</v>
      </c>
      <c r="AJ39" s="7">
        <v>92200</v>
      </c>
      <c r="AK39" s="7">
        <v>13200</v>
      </c>
      <c r="AL39" s="7">
        <v>1065</v>
      </c>
      <c r="AM39" s="7">
        <v>166894</v>
      </c>
      <c r="AN39" s="8">
        <v>5.4906566653507038</v>
      </c>
      <c r="AO39" s="9">
        <v>4.6900000000000004</v>
      </c>
      <c r="AP39" s="9">
        <v>4.6900000000000004</v>
      </c>
      <c r="AQ39" s="9">
        <v>15.31</v>
      </c>
      <c r="AR39" s="9">
        <v>20</v>
      </c>
      <c r="AS39" s="10">
        <v>1519.8</v>
      </c>
      <c r="AT39" s="10">
        <v>97</v>
      </c>
      <c r="AU39" s="10">
        <v>4232</v>
      </c>
      <c r="AV39" s="15" t="s">
        <v>472</v>
      </c>
      <c r="AW39" s="15" t="s">
        <v>474</v>
      </c>
      <c r="AX39" s="10">
        <v>141</v>
      </c>
      <c r="AY39" s="10">
        <v>7090</v>
      </c>
      <c r="AZ39" s="3">
        <v>403542</v>
      </c>
      <c r="BA39" s="3">
        <v>23682</v>
      </c>
      <c r="BB39" s="23">
        <v>500</v>
      </c>
    </row>
    <row r="40" spans="1:54" ht="15.9" customHeight="1" x14ac:dyDescent="0.3">
      <c r="A40" s="22" t="s">
        <v>134</v>
      </c>
      <c r="B40" s="17" t="s">
        <v>132</v>
      </c>
      <c r="C40" s="17" t="s">
        <v>133</v>
      </c>
      <c r="D40" s="17" t="s">
        <v>134</v>
      </c>
      <c r="E40" s="6" t="s">
        <v>135</v>
      </c>
      <c r="F40" s="6" t="s">
        <v>136</v>
      </c>
      <c r="G40" s="3">
        <v>712</v>
      </c>
      <c r="H40" s="47" t="s">
        <v>485</v>
      </c>
      <c r="I40" s="47" t="s">
        <v>485</v>
      </c>
      <c r="J40" s="47" t="s">
        <v>485</v>
      </c>
      <c r="K40" s="50" t="s">
        <v>485</v>
      </c>
      <c r="L40" s="47" t="s">
        <v>485</v>
      </c>
      <c r="M40" s="51" t="s">
        <v>485</v>
      </c>
      <c r="N40" s="47" t="s">
        <v>485</v>
      </c>
      <c r="O40" s="47" t="s">
        <v>485</v>
      </c>
      <c r="P40" s="47" t="s">
        <v>485</v>
      </c>
      <c r="Q40" s="3">
        <v>9657</v>
      </c>
      <c r="R40" s="5">
        <v>13.563202247191011</v>
      </c>
      <c r="S40" s="3">
        <v>180</v>
      </c>
      <c r="T40" s="3">
        <v>56</v>
      </c>
      <c r="U40" s="48" t="s">
        <v>485</v>
      </c>
      <c r="V40" s="3">
        <v>25</v>
      </c>
      <c r="W40" s="7">
        <v>5800</v>
      </c>
      <c r="X40" s="7">
        <v>7000</v>
      </c>
      <c r="Y40" s="49" t="s">
        <v>485</v>
      </c>
      <c r="Z40" s="49" t="s">
        <v>485</v>
      </c>
      <c r="AA40" s="7">
        <v>12800</v>
      </c>
      <c r="AB40" s="14">
        <v>5800</v>
      </c>
      <c r="AC40" s="55" t="s">
        <v>485</v>
      </c>
      <c r="AD40" s="7">
        <v>6300</v>
      </c>
      <c r="AE40" s="14">
        <v>700</v>
      </c>
      <c r="AF40" s="7">
        <v>12800</v>
      </c>
      <c r="AG40" s="8">
        <v>17.977528089887642</v>
      </c>
      <c r="AH40" s="49" t="s">
        <v>485</v>
      </c>
      <c r="AI40" s="7">
        <v>5300</v>
      </c>
      <c r="AJ40" s="7">
        <v>1000</v>
      </c>
      <c r="AK40" s="49" t="s">
        <v>485</v>
      </c>
      <c r="AL40" s="49" t="s">
        <v>485</v>
      </c>
      <c r="AM40" s="7">
        <v>6300</v>
      </c>
      <c r="AN40" s="8">
        <v>8.8483146067415728</v>
      </c>
      <c r="AO40" s="52" t="s">
        <v>485</v>
      </c>
      <c r="AP40" s="9">
        <v>0.5</v>
      </c>
      <c r="AQ40" s="52" t="s">
        <v>485</v>
      </c>
      <c r="AR40" s="9">
        <v>0.5</v>
      </c>
      <c r="AS40" s="10">
        <v>1424</v>
      </c>
      <c r="AT40" s="53" t="s">
        <v>485</v>
      </c>
      <c r="AU40" s="53" t="s">
        <v>485</v>
      </c>
      <c r="AV40" s="15" t="s">
        <v>472</v>
      </c>
      <c r="AW40" s="15" t="s">
        <v>474</v>
      </c>
      <c r="AX40" s="10">
        <v>18</v>
      </c>
      <c r="AY40" s="10">
        <v>900</v>
      </c>
      <c r="AZ40" s="3">
        <v>3195</v>
      </c>
      <c r="BA40" s="47" t="s">
        <v>485</v>
      </c>
      <c r="BB40" s="54" t="s">
        <v>485</v>
      </c>
    </row>
    <row r="41" spans="1:54" ht="15.9" customHeight="1" x14ac:dyDescent="0.3">
      <c r="A41" s="22" t="s">
        <v>139</v>
      </c>
      <c r="B41" s="17" t="s">
        <v>137</v>
      </c>
      <c r="C41" s="17" t="s">
        <v>138</v>
      </c>
      <c r="D41" s="17" t="s">
        <v>139</v>
      </c>
      <c r="E41" s="6" t="s">
        <v>140</v>
      </c>
      <c r="F41" s="6" t="s">
        <v>141</v>
      </c>
      <c r="G41" s="3">
        <v>1519</v>
      </c>
      <c r="H41" s="3">
        <v>13986</v>
      </c>
      <c r="I41" s="47" t="s">
        <v>485</v>
      </c>
      <c r="J41" s="3">
        <v>13986</v>
      </c>
      <c r="K41" s="50" t="s">
        <v>485</v>
      </c>
      <c r="L41" s="3">
        <v>13986</v>
      </c>
      <c r="M41" s="5">
        <v>9.2073732718894004</v>
      </c>
      <c r="N41" s="47" t="s">
        <v>485</v>
      </c>
      <c r="O41" s="47" t="s">
        <v>485</v>
      </c>
      <c r="P41" s="3">
        <v>240</v>
      </c>
      <c r="Q41" s="3">
        <v>5074</v>
      </c>
      <c r="R41" s="5">
        <v>3.3403554970375247</v>
      </c>
      <c r="S41" s="3">
        <v>220</v>
      </c>
      <c r="T41" s="3">
        <v>167</v>
      </c>
      <c r="U41" s="48" t="s">
        <v>485</v>
      </c>
      <c r="V41" s="3">
        <v>4</v>
      </c>
      <c r="W41" s="49" t="s">
        <v>485</v>
      </c>
      <c r="X41" s="7">
        <v>5000</v>
      </c>
      <c r="Y41" s="49" t="s">
        <v>485</v>
      </c>
      <c r="Z41" s="49" t="s">
        <v>485</v>
      </c>
      <c r="AA41" s="7">
        <v>5000</v>
      </c>
      <c r="AB41" s="14">
        <v>3680</v>
      </c>
      <c r="AC41" s="55" t="s">
        <v>485</v>
      </c>
      <c r="AD41" s="7">
        <v>1213</v>
      </c>
      <c r="AE41" s="14">
        <v>107</v>
      </c>
      <c r="AF41" s="7">
        <v>5000</v>
      </c>
      <c r="AG41" s="8">
        <v>3.2916392363396971</v>
      </c>
      <c r="AH41" s="49" t="s">
        <v>485</v>
      </c>
      <c r="AI41" s="7">
        <v>1057</v>
      </c>
      <c r="AJ41" s="49" t="s">
        <v>485</v>
      </c>
      <c r="AK41" s="7">
        <v>156</v>
      </c>
      <c r="AL41" s="49" t="s">
        <v>485</v>
      </c>
      <c r="AM41" s="7">
        <v>1213</v>
      </c>
      <c r="AN41" s="8">
        <v>0.79855167873601052</v>
      </c>
      <c r="AO41" s="52" t="s">
        <v>485</v>
      </c>
      <c r="AP41" s="9">
        <v>0.7</v>
      </c>
      <c r="AQ41" s="52" t="s">
        <v>485</v>
      </c>
      <c r="AR41" s="9">
        <v>0.7</v>
      </c>
      <c r="AS41" s="10">
        <v>2170</v>
      </c>
      <c r="AT41" s="10">
        <v>3</v>
      </c>
      <c r="AU41" s="10">
        <v>386</v>
      </c>
      <c r="AV41" s="15" t="s">
        <v>471</v>
      </c>
      <c r="AW41" s="15" t="s">
        <v>475</v>
      </c>
      <c r="AX41" s="10">
        <v>27</v>
      </c>
      <c r="AY41" s="10">
        <v>480</v>
      </c>
      <c r="AZ41" s="47" t="s">
        <v>485</v>
      </c>
      <c r="BA41" s="47" t="s">
        <v>485</v>
      </c>
      <c r="BB41" s="23">
        <v>10</v>
      </c>
    </row>
    <row r="42" spans="1:54" ht="15.9" customHeight="1" x14ac:dyDescent="0.3">
      <c r="A42" s="22" t="s">
        <v>144</v>
      </c>
      <c r="B42" s="17" t="s">
        <v>142</v>
      </c>
      <c r="C42" s="17" t="s">
        <v>143</v>
      </c>
      <c r="D42" s="17" t="s">
        <v>144</v>
      </c>
      <c r="E42" s="6" t="s">
        <v>145</v>
      </c>
      <c r="F42" s="6" t="s">
        <v>146</v>
      </c>
      <c r="G42" s="3">
        <v>14028</v>
      </c>
      <c r="H42" s="3">
        <v>52755</v>
      </c>
      <c r="I42" s="3">
        <v>33779</v>
      </c>
      <c r="J42" s="3">
        <v>86534</v>
      </c>
      <c r="K42" s="4">
        <v>14233</v>
      </c>
      <c r="L42" s="3">
        <v>100767</v>
      </c>
      <c r="M42" s="5">
        <v>7.1832763045337895</v>
      </c>
      <c r="N42" s="3">
        <v>420</v>
      </c>
      <c r="O42" s="3">
        <v>390</v>
      </c>
      <c r="P42" s="3">
        <v>2639</v>
      </c>
      <c r="Q42" s="3">
        <v>63651</v>
      </c>
      <c r="R42" s="5">
        <v>4.5374251497005984</v>
      </c>
      <c r="S42" s="3">
        <v>627</v>
      </c>
      <c r="T42" s="3">
        <v>1316</v>
      </c>
      <c r="U42" s="6">
        <v>21</v>
      </c>
      <c r="V42" s="3">
        <v>344</v>
      </c>
      <c r="W42" s="7">
        <v>370914</v>
      </c>
      <c r="X42" s="7">
        <v>15386</v>
      </c>
      <c r="Y42" s="49" t="s">
        <v>485</v>
      </c>
      <c r="Z42" s="7">
        <v>18258</v>
      </c>
      <c r="AA42" s="7">
        <v>404558</v>
      </c>
      <c r="AB42" s="7">
        <v>186391</v>
      </c>
      <c r="AC42" s="7">
        <v>51948</v>
      </c>
      <c r="AD42" s="7">
        <v>51093</v>
      </c>
      <c r="AE42" s="7">
        <v>111131</v>
      </c>
      <c r="AF42" s="7">
        <v>400563</v>
      </c>
      <c r="AG42" s="8">
        <v>28.554533789563731</v>
      </c>
      <c r="AH42" s="7">
        <v>3895</v>
      </c>
      <c r="AI42" s="7">
        <v>31892</v>
      </c>
      <c r="AJ42" s="7">
        <v>7802</v>
      </c>
      <c r="AK42" s="7">
        <v>360</v>
      </c>
      <c r="AL42" s="7">
        <v>11039</v>
      </c>
      <c r="AM42" s="7">
        <v>51093</v>
      </c>
      <c r="AN42" s="8">
        <v>3.6422155688622753</v>
      </c>
      <c r="AO42" s="52" t="s">
        <v>485</v>
      </c>
      <c r="AP42" s="9">
        <v>1</v>
      </c>
      <c r="AQ42" s="9">
        <v>4.25</v>
      </c>
      <c r="AR42" s="9">
        <v>5.25</v>
      </c>
      <c r="AS42" s="10">
        <v>2672</v>
      </c>
      <c r="AT42" s="10">
        <v>23</v>
      </c>
      <c r="AU42" s="10">
        <v>2658</v>
      </c>
      <c r="AV42" s="15" t="s">
        <v>472</v>
      </c>
      <c r="AW42" s="15" t="s">
        <v>476</v>
      </c>
      <c r="AX42" s="10">
        <v>63</v>
      </c>
      <c r="AY42" s="10">
        <v>3276</v>
      </c>
      <c r="AZ42" s="3">
        <v>87912</v>
      </c>
      <c r="BA42" s="3">
        <v>13500</v>
      </c>
      <c r="BB42" s="23">
        <v>271</v>
      </c>
    </row>
    <row r="43" spans="1:54" ht="15.9" customHeight="1" x14ac:dyDescent="0.3">
      <c r="A43" s="22" t="s">
        <v>314</v>
      </c>
      <c r="B43" s="17" t="s">
        <v>312</v>
      </c>
      <c r="C43" s="17" t="s">
        <v>313</v>
      </c>
      <c r="D43" s="17" t="s">
        <v>314</v>
      </c>
      <c r="E43" s="6" t="s">
        <v>315</v>
      </c>
      <c r="F43" s="6" t="s">
        <v>316</v>
      </c>
      <c r="G43" s="3">
        <v>500</v>
      </c>
      <c r="H43" s="3">
        <v>978</v>
      </c>
      <c r="I43" s="3">
        <v>795</v>
      </c>
      <c r="J43" s="3">
        <v>1773</v>
      </c>
      <c r="K43" s="4">
        <v>1537</v>
      </c>
      <c r="L43" s="3">
        <v>3310</v>
      </c>
      <c r="M43" s="5">
        <v>6.62</v>
      </c>
      <c r="N43" s="47" t="s">
        <v>485</v>
      </c>
      <c r="O43" s="3">
        <v>49</v>
      </c>
      <c r="P43" s="3">
        <v>350</v>
      </c>
      <c r="Q43" s="3">
        <v>4822</v>
      </c>
      <c r="R43" s="5">
        <v>9.6440000000000001</v>
      </c>
      <c r="S43" s="3">
        <v>217</v>
      </c>
      <c r="T43" s="3">
        <v>292</v>
      </c>
      <c r="U43" s="6">
        <v>0</v>
      </c>
      <c r="V43" s="3">
        <v>4</v>
      </c>
      <c r="W43" s="7">
        <v>1915</v>
      </c>
      <c r="X43" s="7">
        <v>6200</v>
      </c>
      <c r="Y43" s="49" t="s">
        <v>485</v>
      </c>
      <c r="Z43" s="7">
        <v>2240</v>
      </c>
      <c r="AA43" s="7">
        <v>10355</v>
      </c>
      <c r="AB43" s="14">
        <v>1428</v>
      </c>
      <c r="AC43" s="14">
        <v>716</v>
      </c>
      <c r="AD43" s="7">
        <v>3458</v>
      </c>
      <c r="AE43" s="14">
        <v>3631</v>
      </c>
      <c r="AF43" s="7">
        <v>9233</v>
      </c>
      <c r="AG43" s="8">
        <v>18.466000000000001</v>
      </c>
      <c r="AH43" s="7">
        <v>61</v>
      </c>
      <c r="AI43" s="7">
        <v>2260</v>
      </c>
      <c r="AJ43" s="7">
        <v>194</v>
      </c>
      <c r="AK43" s="7">
        <v>1004</v>
      </c>
      <c r="AL43" s="7">
        <v>0</v>
      </c>
      <c r="AM43" s="7">
        <v>3458</v>
      </c>
      <c r="AN43" s="8">
        <v>6.9160000000000004</v>
      </c>
      <c r="AO43" s="52" t="s">
        <v>485</v>
      </c>
      <c r="AP43" s="9">
        <v>0.45</v>
      </c>
      <c r="AQ43" s="52" t="s">
        <v>485</v>
      </c>
      <c r="AR43" s="9">
        <v>0.45</v>
      </c>
      <c r="AS43" s="10">
        <v>1111.1111111111111</v>
      </c>
      <c r="AT43" s="10">
        <v>12</v>
      </c>
      <c r="AU43" s="10">
        <v>1428</v>
      </c>
      <c r="AV43" s="15" t="s">
        <v>472</v>
      </c>
      <c r="AW43" s="15" t="s">
        <v>475</v>
      </c>
      <c r="AX43" s="10">
        <v>18</v>
      </c>
      <c r="AY43" s="10">
        <v>900</v>
      </c>
      <c r="AZ43" s="3">
        <v>1887</v>
      </c>
      <c r="BA43" s="3">
        <v>20</v>
      </c>
      <c r="BB43" s="23">
        <v>86</v>
      </c>
    </row>
    <row r="44" spans="1:54" ht="15.9" customHeight="1" x14ac:dyDescent="0.3">
      <c r="A44" s="22" t="s">
        <v>149</v>
      </c>
      <c r="B44" s="17" t="s">
        <v>147</v>
      </c>
      <c r="C44" s="17" t="s">
        <v>148</v>
      </c>
      <c r="D44" s="17" t="s">
        <v>149</v>
      </c>
      <c r="E44" s="6" t="s">
        <v>150</v>
      </c>
      <c r="F44" s="6" t="s">
        <v>151</v>
      </c>
      <c r="G44" s="3">
        <v>14599</v>
      </c>
      <c r="H44" s="3">
        <v>80039</v>
      </c>
      <c r="I44" s="3">
        <v>40726</v>
      </c>
      <c r="J44" s="3">
        <v>120765</v>
      </c>
      <c r="K44" s="4">
        <v>60055</v>
      </c>
      <c r="L44" s="3">
        <v>180820</v>
      </c>
      <c r="M44" s="5">
        <v>12.38577984793479</v>
      </c>
      <c r="N44" s="3">
        <v>578</v>
      </c>
      <c r="O44" s="3">
        <v>1355</v>
      </c>
      <c r="P44" s="3">
        <v>10670</v>
      </c>
      <c r="Q44" s="3">
        <v>49013</v>
      </c>
      <c r="R44" s="5">
        <v>3.3572847455305159</v>
      </c>
      <c r="S44" s="3">
        <v>1872</v>
      </c>
      <c r="T44" s="3">
        <v>3035</v>
      </c>
      <c r="U44" s="6">
        <v>181</v>
      </c>
      <c r="V44" s="3">
        <v>189</v>
      </c>
      <c r="W44" s="7">
        <v>795741</v>
      </c>
      <c r="X44" s="7">
        <v>31061</v>
      </c>
      <c r="Y44" s="49" t="s">
        <v>485</v>
      </c>
      <c r="Z44" s="7">
        <v>27602</v>
      </c>
      <c r="AA44" s="7">
        <v>854404</v>
      </c>
      <c r="AB44" s="7">
        <v>387458</v>
      </c>
      <c r="AC44" s="7">
        <v>171190</v>
      </c>
      <c r="AD44" s="7">
        <v>98568</v>
      </c>
      <c r="AE44" s="7">
        <v>163127</v>
      </c>
      <c r="AF44" s="7">
        <v>820343</v>
      </c>
      <c r="AG44" s="8">
        <v>56.191725460647987</v>
      </c>
      <c r="AH44" s="7">
        <v>34061</v>
      </c>
      <c r="AI44" s="7">
        <v>67430</v>
      </c>
      <c r="AJ44" s="7">
        <v>11839</v>
      </c>
      <c r="AK44" s="7">
        <v>18899</v>
      </c>
      <c r="AL44" s="7">
        <v>400</v>
      </c>
      <c r="AM44" s="7">
        <v>98568</v>
      </c>
      <c r="AN44" s="8">
        <v>6.7516953215973698</v>
      </c>
      <c r="AO44" s="9">
        <v>3</v>
      </c>
      <c r="AP44" s="9">
        <v>4</v>
      </c>
      <c r="AQ44" s="9">
        <v>7.95</v>
      </c>
      <c r="AR44" s="9">
        <v>11.95</v>
      </c>
      <c r="AS44" s="10">
        <v>1221.6736401673641</v>
      </c>
      <c r="AT44" s="10">
        <v>3</v>
      </c>
      <c r="AU44" s="10">
        <v>250</v>
      </c>
      <c r="AV44" s="15" t="s">
        <v>472</v>
      </c>
      <c r="AW44" s="15" t="s">
        <v>476</v>
      </c>
      <c r="AX44" s="10">
        <v>58</v>
      </c>
      <c r="AY44" s="10">
        <v>2972</v>
      </c>
      <c r="AZ44" s="3">
        <v>213836</v>
      </c>
      <c r="BA44" s="3">
        <v>12869</v>
      </c>
      <c r="BB44" s="23">
        <v>351</v>
      </c>
    </row>
    <row r="45" spans="1:54" ht="15.9" customHeight="1" x14ac:dyDescent="0.3">
      <c r="A45" s="22" t="s">
        <v>153</v>
      </c>
      <c r="B45" s="17" t="s">
        <v>446</v>
      </c>
      <c r="C45" s="17" t="s">
        <v>152</v>
      </c>
      <c r="D45" s="17" t="s">
        <v>153</v>
      </c>
      <c r="E45" s="6" t="s">
        <v>33</v>
      </c>
      <c r="F45" s="6" t="s">
        <v>154</v>
      </c>
      <c r="G45" s="3">
        <v>13321</v>
      </c>
      <c r="H45" s="3">
        <v>40507</v>
      </c>
      <c r="I45" s="3">
        <v>28206</v>
      </c>
      <c r="J45" s="3">
        <v>68713</v>
      </c>
      <c r="K45" s="4">
        <v>17954</v>
      </c>
      <c r="L45" s="3">
        <v>86667</v>
      </c>
      <c r="M45" s="5">
        <v>6.5060430898581192</v>
      </c>
      <c r="N45" s="3">
        <v>441</v>
      </c>
      <c r="O45" s="3">
        <v>357</v>
      </c>
      <c r="P45" s="3">
        <v>4289</v>
      </c>
      <c r="Q45" s="3">
        <v>59691</v>
      </c>
      <c r="R45" s="5">
        <v>4.4809698971548686</v>
      </c>
      <c r="S45" s="3">
        <v>4914</v>
      </c>
      <c r="T45" s="3">
        <v>1297</v>
      </c>
      <c r="U45" s="6">
        <v>30</v>
      </c>
      <c r="V45" s="3">
        <v>275</v>
      </c>
      <c r="W45" s="7">
        <v>567650</v>
      </c>
      <c r="X45" s="7">
        <v>7000</v>
      </c>
      <c r="Y45" s="49" t="s">
        <v>485</v>
      </c>
      <c r="Z45" s="49" t="s">
        <v>485</v>
      </c>
      <c r="AA45" s="7">
        <v>574650</v>
      </c>
      <c r="AB45" s="7">
        <v>277095</v>
      </c>
      <c r="AC45" s="7">
        <v>95945</v>
      </c>
      <c r="AD45" s="7">
        <v>62000</v>
      </c>
      <c r="AE45" s="7">
        <v>139610</v>
      </c>
      <c r="AF45" s="7">
        <v>574650</v>
      </c>
      <c r="AG45" s="8">
        <v>43.138653254260191</v>
      </c>
      <c r="AH45" s="7">
        <v>15000</v>
      </c>
      <c r="AI45" s="7">
        <v>48700</v>
      </c>
      <c r="AJ45" s="7">
        <v>8300</v>
      </c>
      <c r="AK45" s="7">
        <v>3000</v>
      </c>
      <c r="AL45" s="7">
        <v>2000</v>
      </c>
      <c r="AM45" s="7">
        <v>62000</v>
      </c>
      <c r="AN45" s="8">
        <v>4.6543052323399143</v>
      </c>
      <c r="AO45" s="9">
        <v>1</v>
      </c>
      <c r="AP45" s="9">
        <v>1</v>
      </c>
      <c r="AQ45" s="9">
        <v>6.11</v>
      </c>
      <c r="AR45" s="9">
        <v>7.11</v>
      </c>
      <c r="AS45" s="10">
        <v>1873.5583684950773</v>
      </c>
      <c r="AT45" s="10">
        <v>10</v>
      </c>
      <c r="AU45" s="10">
        <v>100</v>
      </c>
      <c r="AV45" s="15" t="s">
        <v>472</v>
      </c>
      <c r="AW45" s="15" t="s">
        <v>476</v>
      </c>
      <c r="AX45" s="10">
        <v>66</v>
      </c>
      <c r="AY45" s="10">
        <v>3300</v>
      </c>
      <c r="AZ45" s="3">
        <v>152441</v>
      </c>
      <c r="BA45" s="3">
        <v>4000</v>
      </c>
      <c r="BB45" s="23">
        <v>126</v>
      </c>
    </row>
    <row r="46" spans="1:54" ht="15.9" customHeight="1" x14ac:dyDescent="0.3">
      <c r="A46" s="22" t="s">
        <v>157</v>
      </c>
      <c r="B46" s="17" t="s">
        <v>155</v>
      </c>
      <c r="C46" s="17" t="s">
        <v>156</v>
      </c>
      <c r="D46" s="17" t="s">
        <v>157</v>
      </c>
      <c r="E46" s="6" t="s">
        <v>158</v>
      </c>
      <c r="F46" s="6" t="s">
        <v>159</v>
      </c>
      <c r="G46" s="3">
        <v>3928</v>
      </c>
      <c r="H46" s="3">
        <v>8530</v>
      </c>
      <c r="I46" s="3">
        <v>3962</v>
      </c>
      <c r="J46" s="3">
        <v>12492</v>
      </c>
      <c r="K46" s="50" t="s">
        <v>485</v>
      </c>
      <c r="L46" s="3">
        <v>12492</v>
      </c>
      <c r="M46" s="5">
        <v>3.180244399185336</v>
      </c>
      <c r="N46" s="3">
        <v>40</v>
      </c>
      <c r="O46" s="3">
        <v>893</v>
      </c>
      <c r="P46" s="3">
        <v>2162</v>
      </c>
      <c r="Q46" s="3">
        <v>15255</v>
      </c>
      <c r="R46" s="5">
        <v>3.883655804480652</v>
      </c>
      <c r="S46" s="3">
        <v>485</v>
      </c>
      <c r="T46" s="3">
        <v>1198</v>
      </c>
      <c r="U46" s="6">
        <v>8</v>
      </c>
      <c r="V46" s="3">
        <v>121</v>
      </c>
      <c r="W46" s="7">
        <v>53473</v>
      </c>
      <c r="X46" s="7">
        <v>14000</v>
      </c>
      <c r="Y46" s="7">
        <v>4557</v>
      </c>
      <c r="Z46" s="7">
        <v>37150</v>
      </c>
      <c r="AA46" s="7">
        <v>109180</v>
      </c>
      <c r="AB46" s="7">
        <v>60649</v>
      </c>
      <c r="AC46" s="7">
        <v>15045</v>
      </c>
      <c r="AD46" s="7">
        <v>23956</v>
      </c>
      <c r="AE46" s="7">
        <v>14412</v>
      </c>
      <c r="AF46" s="7">
        <v>114062</v>
      </c>
      <c r="AG46" s="8">
        <v>29.038187372708759</v>
      </c>
      <c r="AH46" s="7">
        <v>2656</v>
      </c>
      <c r="AI46" s="7">
        <v>17164</v>
      </c>
      <c r="AJ46" s="7">
        <v>2309</v>
      </c>
      <c r="AK46" s="7">
        <v>4483</v>
      </c>
      <c r="AL46" s="49" t="s">
        <v>485</v>
      </c>
      <c r="AM46" s="7">
        <v>23956</v>
      </c>
      <c r="AN46" s="8">
        <v>6.0987780040733197</v>
      </c>
      <c r="AO46" s="52" t="s">
        <v>485</v>
      </c>
      <c r="AP46" s="9">
        <v>1</v>
      </c>
      <c r="AQ46" s="9">
        <v>1.25</v>
      </c>
      <c r="AR46" s="9">
        <v>2.25</v>
      </c>
      <c r="AS46" s="10">
        <v>1745.7777777777778</v>
      </c>
      <c r="AT46" s="53" t="s">
        <v>485</v>
      </c>
      <c r="AU46" s="53" t="s">
        <v>485</v>
      </c>
      <c r="AV46" s="15" t="s">
        <v>473</v>
      </c>
      <c r="AW46" s="15" t="s">
        <v>474</v>
      </c>
      <c r="AX46" s="10">
        <v>46</v>
      </c>
      <c r="AY46" s="10">
        <v>2800</v>
      </c>
      <c r="AZ46" s="3">
        <v>15100</v>
      </c>
      <c r="BA46" s="3">
        <v>5567</v>
      </c>
      <c r="BB46" s="23">
        <v>386</v>
      </c>
    </row>
    <row r="47" spans="1:54" ht="15.9" customHeight="1" x14ac:dyDescent="0.3">
      <c r="A47" s="22" t="s">
        <v>319</v>
      </c>
      <c r="B47" s="17" t="s">
        <v>317</v>
      </c>
      <c r="C47" s="17" t="s">
        <v>318</v>
      </c>
      <c r="D47" s="17" t="s">
        <v>319</v>
      </c>
      <c r="E47" s="6" t="s">
        <v>320</v>
      </c>
      <c r="F47" s="6" t="s">
        <v>321</v>
      </c>
      <c r="G47" s="3">
        <v>272</v>
      </c>
      <c r="H47" s="3">
        <v>198</v>
      </c>
      <c r="I47" s="3">
        <v>176</v>
      </c>
      <c r="J47" s="3">
        <v>374</v>
      </c>
      <c r="K47" s="4">
        <v>339</v>
      </c>
      <c r="L47" s="3">
        <v>713</v>
      </c>
      <c r="M47" s="5">
        <v>2.6213235294117645</v>
      </c>
      <c r="N47" s="47" t="s">
        <v>485</v>
      </c>
      <c r="O47" s="3">
        <v>60</v>
      </c>
      <c r="P47" s="3">
        <v>60</v>
      </c>
      <c r="Q47" s="3">
        <v>9939</v>
      </c>
      <c r="R47" s="5">
        <v>36.540441176470587</v>
      </c>
      <c r="S47" s="3">
        <v>78</v>
      </c>
      <c r="T47" s="3">
        <v>114</v>
      </c>
      <c r="U47" s="48" t="s">
        <v>485</v>
      </c>
      <c r="V47" s="3">
        <v>20</v>
      </c>
      <c r="W47" s="7">
        <v>7212</v>
      </c>
      <c r="X47" s="7">
        <v>6840</v>
      </c>
      <c r="Y47" s="49" t="s">
        <v>485</v>
      </c>
      <c r="Z47" s="49" t="s">
        <v>485</v>
      </c>
      <c r="AA47" s="7">
        <v>14052</v>
      </c>
      <c r="AB47" s="14">
        <v>7259</v>
      </c>
      <c r="AC47" s="14">
        <v>481</v>
      </c>
      <c r="AD47" s="7">
        <v>1898</v>
      </c>
      <c r="AE47" s="14">
        <v>4413</v>
      </c>
      <c r="AF47" s="7">
        <v>14051</v>
      </c>
      <c r="AG47" s="8">
        <v>51.658088235294116</v>
      </c>
      <c r="AH47" s="49" t="s">
        <v>485</v>
      </c>
      <c r="AI47" s="7">
        <v>1440</v>
      </c>
      <c r="AJ47" s="7">
        <v>286</v>
      </c>
      <c r="AK47" s="7">
        <v>172</v>
      </c>
      <c r="AL47" s="49" t="s">
        <v>485</v>
      </c>
      <c r="AM47" s="7">
        <v>1898</v>
      </c>
      <c r="AN47" s="8">
        <v>6.9779411764705879</v>
      </c>
      <c r="AO47" s="52" t="s">
        <v>485</v>
      </c>
      <c r="AP47" s="9">
        <v>0.42</v>
      </c>
      <c r="AQ47" s="52" t="s">
        <v>485</v>
      </c>
      <c r="AR47" s="9">
        <v>0.42</v>
      </c>
      <c r="AS47" s="10">
        <v>647.61904761904759</v>
      </c>
      <c r="AT47" s="10">
        <v>2</v>
      </c>
      <c r="AU47" s="10">
        <v>3</v>
      </c>
      <c r="AV47" s="15" t="s">
        <v>472</v>
      </c>
      <c r="AW47" s="15" t="s">
        <v>475</v>
      </c>
      <c r="AX47" s="10">
        <v>17</v>
      </c>
      <c r="AY47" s="10">
        <v>1040</v>
      </c>
      <c r="AZ47" s="3">
        <v>1050</v>
      </c>
      <c r="BA47" s="47" t="s">
        <v>485</v>
      </c>
      <c r="BB47" s="23">
        <v>140</v>
      </c>
    </row>
    <row r="48" spans="1:54" ht="15.9" customHeight="1" x14ac:dyDescent="0.3">
      <c r="A48" s="22" t="s">
        <v>162</v>
      </c>
      <c r="B48" s="17" t="s">
        <v>160</v>
      </c>
      <c r="C48" s="17" t="s">
        <v>161</v>
      </c>
      <c r="D48" s="17" t="s">
        <v>162</v>
      </c>
      <c r="E48" s="6" t="s">
        <v>163</v>
      </c>
      <c r="F48" s="6" t="s">
        <v>164</v>
      </c>
      <c r="G48" s="3">
        <v>456</v>
      </c>
      <c r="H48" s="3">
        <v>855</v>
      </c>
      <c r="I48" s="3">
        <v>1601</v>
      </c>
      <c r="J48" s="3">
        <v>2456</v>
      </c>
      <c r="K48" s="4">
        <v>365</v>
      </c>
      <c r="L48" s="3">
        <v>2821</v>
      </c>
      <c r="M48" s="5">
        <v>6.1864035087719298</v>
      </c>
      <c r="N48" s="47" t="s">
        <v>485</v>
      </c>
      <c r="O48" s="3">
        <v>78</v>
      </c>
      <c r="P48" s="3">
        <v>255</v>
      </c>
      <c r="Q48" s="3">
        <v>11789</v>
      </c>
      <c r="R48" s="5">
        <v>25.853070175438596</v>
      </c>
      <c r="S48" s="3">
        <v>91</v>
      </c>
      <c r="T48" s="3">
        <v>60</v>
      </c>
      <c r="U48" s="6">
        <v>60</v>
      </c>
      <c r="V48" s="3">
        <v>23</v>
      </c>
      <c r="W48" s="7">
        <v>5000</v>
      </c>
      <c r="X48" s="7">
        <v>7000</v>
      </c>
      <c r="Y48" s="7">
        <v>4798</v>
      </c>
      <c r="Z48" s="7">
        <v>9217</v>
      </c>
      <c r="AA48" s="7">
        <v>26015</v>
      </c>
      <c r="AB48" s="14">
        <v>7000</v>
      </c>
      <c r="AC48" s="55" t="s">
        <v>485</v>
      </c>
      <c r="AD48" s="7">
        <v>5550</v>
      </c>
      <c r="AE48" s="14">
        <v>4891</v>
      </c>
      <c r="AF48" s="7">
        <v>17441</v>
      </c>
      <c r="AG48" s="8">
        <v>38.247807017543863</v>
      </c>
      <c r="AH48" s="49" t="s">
        <v>485</v>
      </c>
      <c r="AI48" s="7">
        <v>2380</v>
      </c>
      <c r="AJ48" s="7">
        <v>1358</v>
      </c>
      <c r="AK48" s="7">
        <v>1812</v>
      </c>
      <c r="AL48" s="49" t="s">
        <v>485</v>
      </c>
      <c r="AM48" s="7">
        <v>5550</v>
      </c>
      <c r="AN48" s="8">
        <v>12.171052631578947</v>
      </c>
      <c r="AO48" s="52" t="s">
        <v>485</v>
      </c>
      <c r="AP48" s="9">
        <v>0.2</v>
      </c>
      <c r="AQ48" s="9">
        <v>0.6</v>
      </c>
      <c r="AR48" s="9">
        <v>0.8</v>
      </c>
      <c r="AS48" s="10">
        <v>570</v>
      </c>
      <c r="AT48" s="10">
        <v>20</v>
      </c>
      <c r="AU48" s="10">
        <v>572</v>
      </c>
      <c r="AV48" s="15" t="s">
        <v>471</v>
      </c>
      <c r="AW48" s="15" t="s">
        <v>475</v>
      </c>
      <c r="AX48" s="10">
        <v>23</v>
      </c>
      <c r="AY48" s="10">
        <v>1196</v>
      </c>
      <c r="AZ48" s="3">
        <v>4540</v>
      </c>
      <c r="BA48" s="3">
        <v>26</v>
      </c>
      <c r="BB48" s="23">
        <v>121</v>
      </c>
    </row>
    <row r="49" spans="1:54" ht="15.9" customHeight="1" x14ac:dyDescent="0.3">
      <c r="A49" s="22" t="s">
        <v>167</v>
      </c>
      <c r="B49" s="17" t="s">
        <v>165</v>
      </c>
      <c r="C49" s="17" t="s">
        <v>166</v>
      </c>
      <c r="D49" s="17" t="s">
        <v>167</v>
      </c>
      <c r="E49" s="6" t="s">
        <v>168</v>
      </c>
      <c r="F49" s="6" t="s">
        <v>169</v>
      </c>
      <c r="G49" s="3">
        <v>1595</v>
      </c>
      <c r="H49" s="3">
        <v>921</v>
      </c>
      <c r="I49" s="47" t="s">
        <v>485</v>
      </c>
      <c r="J49" s="3">
        <v>921</v>
      </c>
      <c r="K49" s="4">
        <v>22</v>
      </c>
      <c r="L49" s="3">
        <v>943</v>
      </c>
      <c r="M49" s="5">
        <v>0.59122257053291538</v>
      </c>
      <c r="N49" s="47" t="s">
        <v>485</v>
      </c>
      <c r="O49" s="3">
        <v>75</v>
      </c>
      <c r="P49" s="3">
        <v>250</v>
      </c>
      <c r="Q49" s="3">
        <v>6000</v>
      </c>
      <c r="R49" s="5">
        <v>3.761755485893417</v>
      </c>
      <c r="S49" s="3">
        <v>2</v>
      </c>
      <c r="T49" s="3">
        <v>4</v>
      </c>
      <c r="U49" s="48" t="s">
        <v>485</v>
      </c>
      <c r="V49" s="3">
        <v>13</v>
      </c>
      <c r="W49" s="7">
        <v>11994</v>
      </c>
      <c r="X49" s="7">
        <v>7000</v>
      </c>
      <c r="Y49" s="7">
        <v>4557</v>
      </c>
      <c r="Z49" s="49" t="s">
        <v>485</v>
      </c>
      <c r="AA49" s="7">
        <v>23551</v>
      </c>
      <c r="AB49" s="14">
        <v>7257</v>
      </c>
      <c r="AC49" s="14">
        <v>402</v>
      </c>
      <c r="AD49" s="7">
        <v>3966</v>
      </c>
      <c r="AE49" s="14">
        <v>11926</v>
      </c>
      <c r="AF49" s="7">
        <v>23551</v>
      </c>
      <c r="AG49" s="8">
        <v>14.76551724137931</v>
      </c>
      <c r="AH49" s="49" t="s">
        <v>485</v>
      </c>
      <c r="AI49" s="7">
        <v>3345</v>
      </c>
      <c r="AJ49" s="7">
        <v>275</v>
      </c>
      <c r="AK49" s="49" t="s">
        <v>485</v>
      </c>
      <c r="AL49" s="7">
        <v>346</v>
      </c>
      <c r="AM49" s="7">
        <v>3966</v>
      </c>
      <c r="AN49" s="8">
        <v>2.4865203761755486</v>
      </c>
      <c r="AO49" s="52" t="s">
        <v>485</v>
      </c>
      <c r="AP49" s="9">
        <v>0.38</v>
      </c>
      <c r="AQ49" s="52" t="s">
        <v>485</v>
      </c>
      <c r="AR49" s="9">
        <v>0.38</v>
      </c>
      <c r="AS49" s="10">
        <v>4197.3684210526317</v>
      </c>
      <c r="AT49" s="10">
        <v>3</v>
      </c>
      <c r="AU49" s="10">
        <v>20</v>
      </c>
      <c r="AV49" s="15" t="s">
        <v>471</v>
      </c>
      <c r="AW49" s="15" t="s">
        <v>476</v>
      </c>
      <c r="AX49" s="10">
        <v>15</v>
      </c>
      <c r="AY49" s="10">
        <v>735</v>
      </c>
      <c r="AZ49" s="3">
        <v>946</v>
      </c>
      <c r="BA49" s="3">
        <v>100</v>
      </c>
      <c r="BB49" s="23">
        <v>9</v>
      </c>
    </row>
    <row r="50" spans="1:54" ht="15.9" customHeight="1" x14ac:dyDescent="0.3">
      <c r="A50" s="22" t="s">
        <v>347</v>
      </c>
      <c r="B50" s="17" t="s">
        <v>345</v>
      </c>
      <c r="C50" s="17" t="s">
        <v>346</v>
      </c>
      <c r="D50" s="17" t="s">
        <v>347</v>
      </c>
      <c r="E50" s="6" t="s">
        <v>348</v>
      </c>
      <c r="F50" s="6" t="s">
        <v>349</v>
      </c>
      <c r="G50" s="3">
        <v>181</v>
      </c>
      <c r="H50" s="3">
        <v>277</v>
      </c>
      <c r="I50" s="3">
        <v>209</v>
      </c>
      <c r="J50" s="3">
        <v>486</v>
      </c>
      <c r="K50" s="4">
        <v>438</v>
      </c>
      <c r="L50" s="3">
        <v>924</v>
      </c>
      <c r="M50" s="5">
        <v>5.1049723756906076</v>
      </c>
      <c r="N50" s="47" t="s">
        <v>485</v>
      </c>
      <c r="O50" s="47" t="s">
        <v>485</v>
      </c>
      <c r="P50" s="3">
        <v>158</v>
      </c>
      <c r="Q50" s="3">
        <v>4245</v>
      </c>
      <c r="R50" s="5">
        <v>23.453038674033149</v>
      </c>
      <c r="S50" s="3">
        <v>159</v>
      </c>
      <c r="T50" s="3">
        <v>164</v>
      </c>
      <c r="U50" s="48" t="s">
        <v>485</v>
      </c>
      <c r="V50" s="3">
        <v>8</v>
      </c>
      <c r="W50" s="49" t="s">
        <v>485</v>
      </c>
      <c r="X50" s="7">
        <v>5000</v>
      </c>
      <c r="Y50" s="49" t="s">
        <v>485</v>
      </c>
      <c r="Z50" s="49" t="s">
        <v>485</v>
      </c>
      <c r="AA50" s="7">
        <v>5000</v>
      </c>
      <c r="AB50" s="55" t="s">
        <v>485</v>
      </c>
      <c r="AC50" s="55" t="s">
        <v>485</v>
      </c>
      <c r="AD50" s="7">
        <v>2870</v>
      </c>
      <c r="AE50" s="14">
        <v>2130</v>
      </c>
      <c r="AF50" s="7">
        <v>5000</v>
      </c>
      <c r="AG50" s="8">
        <v>27.624309392265193</v>
      </c>
      <c r="AH50" s="49" t="s">
        <v>485</v>
      </c>
      <c r="AI50" s="7">
        <v>1759</v>
      </c>
      <c r="AJ50" s="7">
        <v>255</v>
      </c>
      <c r="AK50" s="7">
        <v>856</v>
      </c>
      <c r="AL50" s="49" t="s">
        <v>485</v>
      </c>
      <c r="AM50" s="7">
        <v>2870</v>
      </c>
      <c r="AN50" s="8">
        <v>15.856353591160222</v>
      </c>
      <c r="AO50" s="52" t="s">
        <v>485</v>
      </c>
      <c r="AP50" s="52" t="s">
        <v>485</v>
      </c>
      <c r="AQ50" s="52" t="s">
        <v>485</v>
      </c>
      <c r="AR50" s="52" t="s">
        <v>485</v>
      </c>
      <c r="AS50" s="53" t="s">
        <v>485</v>
      </c>
      <c r="AT50" s="10">
        <v>6</v>
      </c>
      <c r="AU50" s="10">
        <v>624</v>
      </c>
      <c r="AV50" s="15" t="s">
        <v>472</v>
      </c>
      <c r="AW50" s="15" t="s">
        <v>476</v>
      </c>
      <c r="AX50" s="10">
        <v>13</v>
      </c>
      <c r="AY50" s="10">
        <v>624</v>
      </c>
      <c r="AZ50" s="3">
        <v>514</v>
      </c>
      <c r="BA50" s="3">
        <v>27</v>
      </c>
      <c r="BB50" s="23">
        <v>4</v>
      </c>
    </row>
    <row r="51" spans="1:54" ht="15.9" customHeight="1" x14ac:dyDescent="0.3">
      <c r="A51" s="22" t="s">
        <v>172</v>
      </c>
      <c r="B51" s="17" t="s">
        <v>170</v>
      </c>
      <c r="C51" s="17" t="s">
        <v>171</v>
      </c>
      <c r="D51" s="17" t="s">
        <v>172</v>
      </c>
      <c r="E51" s="6" t="s">
        <v>173</v>
      </c>
      <c r="F51" s="6" t="s">
        <v>174</v>
      </c>
      <c r="G51" s="3">
        <v>1267</v>
      </c>
      <c r="H51" s="3">
        <v>2003</v>
      </c>
      <c r="I51" s="3">
        <v>3863</v>
      </c>
      <c r="J51" s="3">
        <v>5866</v>
      </c>
      <c r="K51" s="4">
        <v>1965</v>
      </c>
      <c r="L51" s="3">
        <v>7831</v>
      </c>
      <c r="M51" s="5">
        <v>6.180741910023678</v>
      </c>
      <c r="N51" s="47" t="s">
        <v>485</v>
      </c>
      <c r="O51" s="3">
        <v>143</v>
      </c>
      <c r="P51" s="3">
        <v>1275</v>
      </c>
      <c r="Q51" s="3">
        <v>13877</v>
      </c>
      <c r="R51" s="5">
        <v>10.952644041041831</v>
      </c>
      <c r="S51" s="3">
        <v>46</v>
      </c>
      <c r="T51" s="3">
        <v>839</v>
      </c>
      <c r="U51" s="48" t="s">
        <v>485</v>
      </c>
      <c r="V51" s="3">
        <v>22</v>
      </c>
      <c r="W51" s="7">
        <v>137826</v>
      </c>
      <c r="X51" s="7">
        <v>21000</v>
      </c>
      <c r="Y51" s="49" t="s">
        <v>485</v>
      </c>
      <c r="Z51" s="49" t="s">
        <v>485</v>
      </c>
      <c r="AA51" s="7">
        <v>158826</v>
      </c>
      <c r="AB51" s="14">
        <v>94698</v>
      </c>
      <c r="AC51" s="14">
        <v>22942</v>
      </c>
      <c r="AD51" s="7">
        <v>13200</v>
      </c>
      <c r="AE51" s="14">
        <v>27986</v>
      </c>
      <c r="AF51" s="7">
        <v>158826</v>
      </c>
      <c r="AG51" s="8">
        <v>125.3559589581689</v>
      </c>
      <c r="AH51" s="7">
        <v>5435</v>
      </c>
      <c r="AI51" s="7">
        <v>10500</v>
      </c>
      <c r="AJ51" s="7">
        <v>300</v>
      </c>
      <c r="AK51" s="7">
        <v>1600</v>
      </c>
      <c r="AL51" s="7">
        <v>800</v>
      </c>
      <c r="AM51" s="7">
        <v>13200</v>
      </c>
      <c r="AN51" s="8">
        <v>10.418310970797158</v>
      </c>
      <c r="AO51" s="52" t="s">
        <v>485</v>
      </c>
      <c r="AP51" s="9">
        <v>1</v>
      </c>
      <c r="AQ51" s="9">
        <v>1</v>
      </c>
      <c r="AR51" s="9">
        <v>2</v>
      </c>
      <c r="AS51" s="10">
        <v>633.5</v>
      </c>
      <c r="AT51" s="10">
        <v>4</v>
      </c>
      <c r="AU51" s="10">
        <v>32</v>
      </c>
      <c r="AV51" s="15" t="s">
        <v>472</v>
      </c>
      <c r="AW51" s="15" t="s">
        <v>474</v>
      </c>
      <c r="AX51" s="10">
        <v>48</v>
      </c>
      <c r="AY51" s="10">
        <v>4056</v>
      </c>
      <c r="AZ51" s="3">
        <v>7309</v>
      </c>
      <c r="BA51" s="3">
        <v>27</v>
      </c>
      <c r="BB51" s="23">
        <v>59</v>
      </c>
    </row>
    <row r="52" spans="1:54" ht="15.9" customHeight="1" x14ac:dyDescent="0.3">
      <c r="A52" s="22" t="s">
        <v>177</v>
      </c>
      <c r="B52" s="17" t="s">
        <v>175</v>
      </c>
      <c r="C52" s="17" t="s">
        <v>176</v>
      </c>
      <c r="D52" s="17" t="s">
        <v>177</v>
      </c>
      <c r="E52" s="6" t="s">
        <v>178</v>
      </c>
      <c r="F52" s="6" t="s">
        <v>179</v>
      </c>
      <c r="G52" s="3">
        <v>440</v>
      </c>
      <c r="H52" s="3">
        <v>2300</v>
      </c>
      <c r="I52" s="47" t="s">
        <v>485</v>
      </c>
      <c r="J52" s="3">
        <v>2300</v>
      </c>
      <c r="K52" s="4">
        <v>2225</v>
      </c>
      <c r="L52" s="3">
        <v>4525</v>
      </c>
      <c r="M52" s="5">
        <v>10.284090909090908</v>
      </c>
      <c r="N52" s="47" t="s">
        <v>485</v>
      </c>
      <c r="O52" s="3">
        <v>42</v>
      </c>
      <c r="P52" s="3">
        <v>206</v>
      </c>
      <c r="Q52" s="3">
        <v>8922</v>
      </c>
      <c r="R52" s="5">
        <v>20.277272727272727</v>
      </c>
      <c r="S52" s="3">
        <v>110</v>
      </c>
      <c r="T52" s="3">
        <v>965</v>
      </c>
      <c r="U52" s="48" t="s">
        <v>485</v>
      </c>
      <c r="V52" s="3">
        <v>16</v>
      </c>
      <c r="W52" s="7">
        <v>20810</v>
      </c>
      <c r="X52" s="7">
        <v>7000</v>
      </c>
      <c r="Y52" s="7">
        <v>1810</v>
      </c>
      <c r="Z52" s="7">
        <v>3000</v>
      </c>
      <c r="AA52" s="7">
        <v>32620</v>
      </c>
      <c r="AB52" s="14">
        <v>15130</v>
      </c>
      <c r="AC52" s="14">
        <v>1586</v>
      </c>
      <c r="AD52" s="7">
        <v>6000</v>
      </c>
      <c r="AE52" s="14">
        <v>9901</v>
      </c>
      <c r="AF52" s="7">
        <v>32617</v>
      </c>
      <c r="AG52" s="8">
        <v>74.12954545454545</v>
      </c>
      <c r="AH52" s="49" t="s">
        <v>485</v>
      </c>
      <c r="AI52" s="7">
        <v>6000</v>
      </c>
      <c r="AJ52" s="49" t="s">
        <v>485</v>
      </c>
      <c r="AK52" s="49" t="s">
        <v>485</v>
      </c>
      <c r="AL52" s="49" t="s">
        <v>485</v>
      </c>
      <c r="AM52" s="7">
        <v>6000</v>
      </c>
      <c r="AN52" s="8">
        <v>13.636363636363637</v>
      </c>
      <c r="AO52" s="52" t="s">
        <v>485</v>
      </c>
      <c r="AP52" s="9">
        <v>0.7</v>
      </c>
      <c r="AQ52" s="9">
        <v>0.13</v>
      </c>
      <c r="AR52" s="9">
        <v>0.83</v>
      </c>
      <c r="AS52" s="10">
        <v>530.1204819277109</v>
      </c>
      <c r="AT52" s="53" t="s">
        <v>485</v>
      </c>
      <c r="AU52" s="53" t="s">
        <v>485</v>
      </c>
      <c r="AV52" s="15" t="s">
        <v>472</v>
      </c>
      <c r="AW52" s="15" t="s">
        <v>476</v>
      </c>
      <c r="AX52" s="10">
        <v>28</v>
      </c>
      <c r="AY52" s="10">
        <v>1456</v>
      </c>
      <c r="AZ52" s="3">
        <v>3250</v>
      </c>
      <c r="BA52" s="3">
        <v>197</v>
      </c>
      <c r="BB52" s="23">
        <v>7</v>
      </c>
    </row>
    <row r="53" spans="1:54" ht="15.9" customHeight="1" x14ac:dyDescent="0.3">
      <c r="A53" s="22" t="s">
        <v>352</v>
      </c>
      <c r="B53" s="17" t="s">
        <v>350</v>
      </c>
      <c r="C53" s="17" t="s">
        <v>351</v>
      </c>
      <c r="D53" s="17" t="s">
        <v>352</v>
      </c>
      <c r="E53" s="6" t="s">
        <v>353</v>
      </c>
      <c r="F53" s="6" t="s">
        <v>354</v>
      </c>
      <c r="G53" s="3">
        <v>108</v>
      </c>
      <c r="H53" s="3">
        <v>400</v>
      </c>
      <c r="I53" s="47" t="s">
        <v>485</v>
      </c>
      <c r="J53" s="3">
        <v>400</v>
      </c>
      <c r="K53" s="4">
        <v>500</v>
      </c>
      <c r="L53" s="3">
        <v>900</v>
      </c>
      <c r="M53" s="5">
        <v>8.3333333333333339</v>
      </c>
      <c r="N53" s="3">
        <v>29</v>
      </c>
      <c r="O53" s="47" t="s">
        <v>485</v>
      </c>
      <c r="P53" s="3">
        <v>143</v>
      </c>
      <c r="Q53" s="3">
        <v>4312</v>
      </c>
      <c r="R53" s="5">
        <v>39.925925925925924</v>
      </c>
      <c r="S53" s="47" t="s">
        <v>485</v>
      </c>
      <c r="T53" s="3">
        <v>170</v>
      </c>
      <c r="U53" s="48" t="s">
        <v>485</v>
      </c>
      <c r="V53" s="3">
        <v>37</v>
      </c>
      <c r="W53" s="7">
        <v>3523</v>
      </c>
      <c r="X53" s="7">
        <v>5000</v>
      </c>
      <c r="Y53" s="49" t="s">
        <v>485</v>
      </c>
      <c r="Z53" s="49" t="s">
        <v>485</v>
      </c>
      <c r="AA53" s="7">
        <v>8523</v>
      </c>
      <c r="AB53" s="14">
        <v>1426</v>
      </c>
      <c r="AC53" s="14">
        <v>285</v>
      </c>
      <c r="AD53" s="7">
        <v>3292</v>
      </c>
      <c r="AE53" s="14">
        <v>4020</v>
      </c>
      <c r="AF53" s="7">
        <v>9023</v>
      </c>
      <c r="AG53" s="8">
        <v>83.546296296296291</v>
      </c>
      <c r="AH53" s="49" t="s">
        <v>485</v>
      </c>
      <c r="AI53" s="7">
        <v>1330</v>
      </c>
      <c r="AJ53" s="7">
        <v>1962</v>
      </c>
      <c r="AK53" s="49" t="s">
        <v>485</v>
      </c>
      <c r="AL53" s="49" t="s">
        <v>485</v>
      </c>
      <c r="AM53" s="7">
        <v>3292</v>
      </c>
      <c r="AN53" s="8">
        <v>30.481481481481481</v>
      </c>
      <c r="AO53" s="52" t="s">
        <v>485</v>
      </c>
      <c r="AP53" s="9">
        <v>0.35</v>
      </c>
      <c r="AQ53" s="52" t="s">
        <v>485</v>
      </c>
      <c r="AR53" s="9">
        <v>0.35</v>
      </c>
      <c r="AS53" s="10">
        <v>308.57142857142861</v>
      </c>
      <c r="AT53" s="10">
        <v>3</v>
      </c>
      <c r="AU53" s="10">
        <v>100</v>
      </c>
      <c r="AV53" s="15" t="s">
        <v>472</v>
      </c>
      <c r="AW53" s="15" t="s">
        <v>474</v>
      </c>
      <c r="AX53" s="10">
        <v>14</v>
      </c>
      <c r="AY53" s="10">
        <v>700</v>
      </c>
      <c r="AZ53" s="3">
        <v>300</v>
      </c>
      <c r="BA53" s="3">
        <v>10</v>
      </c>
      <c r="BB53" s="54" t="s">
        <v>485</v>
      </c>
    </row>
    <row r="54" spans="1:54" ht="15.9" customHeight="1" x14ac:dyDescent="0.3">
      <c r="A54" s="22" t="s">
        <v>182</v>
      </c>
      <c r="B54" s="17" t="s">
        <v>180</v>
      </c>
      <c r="C54" s="17" t="s">
        <v>181</v>
      </c>
      <c r="D54" s="17" t="s">
        <v>182</v>
      </c>
      <c r="E54" s="6" t="s">
        <v>183</v>
      </c>
      <c r="F54" s="6" t="s">
        <v>184</v>
      </c>
      <c r="G54" s="3">
        <v>2205</v>
      </c>
      <c r="H54" s="3">
        <v>6757</v>
      </c>
      <c r="I54" s="3">
        <v>4306</v>
      </c>
      <c r="J54" s="3">
        <v>11063</v>
      </c>
      <c r="K54" s="4">
        <v>11064</v>
      </c>
      <c r="L54" s="3">
        <v>22127</v>
      </c>
      <c r="M54" s="5">
        <v>10.034920634920635</v>
      </c>
      <c r="N54" s="47" t="s">
        <v>485</v>
      </c>
      <c r="O54" s="3">
        <v>18</v>
      </c>
      <c r="P54" s="3">
        <v>297</v>
      </c>
      <c r="Q54" s="3">
        <v>10513</v>
      </c>
      <c r="R54" s="5">
        <v>4.7678004535147389</v>
      </c>
      <c r="S54" s="3">
        <v>201</v>
      </c>
      <c r="T54" s="3">
        <v>774</v>
      </c>
      <c r="U54" s="48" t="s">
        <v>485</v>
      </c>
      <c r="V54" s="47" t="s">
        <v>485</v>
      </c>
      <c r="W54" s="49" t="s">
        <v>485</v>
      </c>
      <c r="X54" s="7">
        <v>6400</v>
      </c>
      <c r="Y54" s="49" t="s">
        <v>485</v>
      </c>
      <c r="Z54" s="7">
        <v>8823</v>
      </c>
      <c r="AA54" s="7">
        <v>15223</v>
      </c>
      <c r="AB54" s="14">
        <v>5054</v>
      </c>
      <c r="AC54" s="14">
        <v>497</v>
      </c>
      <c r="AD54" s="7">
        <v>3616</v>
      </c>
      <c r="AE54" s="14">
        <v>5478</v>
      </c>
      <c r="AF54" s="7">
        <v>14645</v>
      </c>
      <c r="AG54" s="8">
        <v>6.64172335600907</v>
      </c>
      <c r="AH54" s="49" t="s">
        <v>485</v>
      </c>
      <c r="AI54" s="7">
        <v>2972</v>
      </c>
      <c r="AJ54" s="49" t="s">
        <v>485</v>
      </c>
      <c r="AK54" s="7">
        <v>644</v>
      </c>
      <c r="AL54" s="49" t="s">
        <v>485</v>
      </c>
      <c r="AM54" s="7">
        <v>3616</v>
      </c>
      <c r="AN54" s="8">
        <v>1.6399092970521543</v>
      </c>
      <c r="AO54" s="52" t="s">
        <v>485</v>
      </c>
      <c r="AP54" s="9">
        <v>0.7</v>
      </c>
      <c r="AQ54" s="52" t="s">
        <v>485</v>
      </c>
      <c r="AR54" s="9">
        <v>0.7</v>
      </c>
      <c r="AS54" s="10">
        <v>3150</v>
      </c>
      <c r="AT54" s="10">
        <v>13</v>
      </c>
      <c r="AU54" s="10">
        <v>1100</v>
      </c>
      <c r="AV54" s="15" t="s">
        <v>472</v>
      </c>
      <c r="AW54" s="15" t="s">
        <v>475</v>
      </c>
      <c r="AX54" s="10">
        <v>28</v>
      </c>
      <c r="AY54" s="10">
        <v>1508</v>
      </c>
      <c r="AZ54" s="3">
        <v>5000</v>
      </c>
      <c r="BA54" s="3">
        <v>200</v>
      </c>
      <c r="BB54" s="23">
        <v>14</v>
      </c>
    </row>
    <row r="55" spans="1:54" ht="15.9" customHeight="1" x14ac:dyDescent="0.3">
      <c r="A55" s="22" t="s">
        <v>82</v>
      </c>
      <c r="B55" s="17" t="s">
        <v>185</v>
      </c>
      <c r="C55" s="17" t="s">
        <v>186</v>
      </c>
      <c r="D55" s="17" t="s">
        <v>82</v>
      </c>
      <c r="E55" s="6" t="s">
        <v>187</v>
      </c>
      <c r="F55" s="6" t="s">
        <v>188</v>
      </c>
      <c r="G55" s="3">
        <v>3656</v>
      </c>
      <c r="H55" s="3">
        <v>5198</v>
      </c>
      <c r="I55" s="3">
        <v>5665</v>
      </c>
      <c r="J55" s="3">
        <v>10863</v>
      </c>
      <c r="K55" s="4">
        <v>4053</v>
      </c>
      <c r="L55" s="3">
        <v>14916</v>
      </c>
      <c r="M55" s="5">
        <v>4.0798687089715537</v>
      </c>
      <c r="N55" s="47" t="s">
        <v>485</v>
      </c>
      <c r="O55" s="3">
        <v>216</v>
      </c>
      <c r="P55" s="3">
        <v>989</v>
      </c>
      <c r="Q55" s="3">
        <v>17379</v>
      </c>
      <c r="R55" s="5">
        <v>4.7535557986870893</v>
      </c>
      <c r="S55" s="3">
        <v>713</v>
      </c>
      <c r="T55" s="3">
        <v>401</v>
      </c>
      <c r="U55" s="6">
        <v>59</v>
      </c>
      <c r="V55" s="3">
        <v>84</v>
      </c>
      <c r="W55" s="7">
        <v>193357</v>
      </c>
      <c r="X55" s="7">
        <v>18451</v>
      </c>
      <c r="Y55" s="49" t="s">
        <v>485</v>
      </c>
      <c r="Z55" s="49" t="s">
        <v>485</v>
      </c>
      <c r="AA55" s="7">
        <v>211808</v>
      </c>
      <c r="AB55" s="7">
        <v>104931</v>
      </c>
      <c r="AC55" s="7">
        <v>29255</v>
      </c>
      <c r="AD55" s="7">
        <v>33781</v>
      </c>
      <c r="AE55" s="7">
        <v>43625</v>
      </c>
      <c r="AF55" s="7">
        <v>211592</v>
      </c>
      <c r="AG55" s="8">
        <v>57.875273522975931</v>
      </c>
      <c r="AH55" s="49" t="s">
        <v>485</v>
      </c>
      <c r="AI55" s="7">
        <v>12117</v>
      </c>
      <c r="AJ55" s="7">
        <v>9874</v>
      </c>
      <c r="AK55" s="7">
        <v>9261</v>
      </c>
      <c r="AL55" s="7">
        <v>2529</v>
      </c>
      <c r="AM55" s="7">
        <v>33781</v>
      </c>
      <c r="AN55" s="8">
        <v>9.2398796498905913</v>
      </c>
      <c r="AO55" s="52" t="s">
        <v>485</v>
      </c>
      <c r="AP55" s="9">
        <v>0.94</v>
      </c>
      <c r="AQ55" s="9">
        <v>1.44</v>
      </c>
      <c r="AR55" s="9">
        <v>2.38</v>
      </c>
      <c r="AS55" s="10">
        <v>1536.1344537815128</v>
      </c>
      <c r="AT55" s="53" t="s">
        <v>485</v>
      </c>
      <c r="AU55" s="53" t="s">
        <v>485</v>
      </c>
      <c r="AV55" s="15" t="s">
        <v>472</v>
      </c>
      <c r="AW55" s="15" t="s">
        <v>474</v>
      </c>
      <c r="AX55" s="10">
        <v>38</v>
      </c>
      <c r="AY55" s="10">
        <v>1966</v>
      </c>
      <c r="AZ55" s="47" t="s">
        <v>485</v>
      </c>
      <c r="BA55" s="47" t="s">
        <v>485</v>
      </c>
      <c r="BB55" s="23">
        <v>55</v>
      </c>
    </row>
    <row r="56" spans="1:54" ht="15.9" customHeight="1" x14ac:dyDescent="0.3">
      <c r="A56" s="22" t="s">
        <v>191</v>
      </c>
      <c r="B56" s="17" t="s">
        <v>189</v>
      </c>
      <c r="C56" s="17" t="s">
        <v>190</v>
      </c>
      <c r="D56" s="17" t="s">
        <v>191</v>
      </c>
      <c r="E56" s="6" t="s">
        <v>192</v>
      </c>
      <c r="F56" s="6" t="s">
        <v>193</v>
      </c>
      <c r="G56" s="3">
        <v>119</v>
      </c>
      <c r="H56" s="3">
        <v>95</v>
      </c>
      <c r="I56" s="3">
        <v>140</v>
      </c>
      <c r="J56" s="3">
        <v>235</v>
      </c>
      <c r="K56" s="4">
        <v>450</v>
      </c>
      <c r="L56" s="3">
        <v>685</v>
      </c>
      <c r="M56" s="5">
        <v>5.7563025210084033</v>
      </c>
      <c r="N56" s="3">
        <v>25</v>
      </c>
      <c r="O56" s="47" t="s">
        <v>485</v>
      </c>
      <c r="P56" s="3">
        <v>51</v>
      </c>
      <c r="Q56" s="3">
        <v>1394</v>
      </c>
      <c r="R56" s="5">
        <v>11.714285714285714</v>
      </c>
      <c r="S56" s="3">
        <v>339</v>
      </c>
      <c r="T56" s="3">
        <v>584</v>
      </c>
      <c r="U56" s="48" t="s">
        <v>485</v>
      </c>
      <c r="V56" s="3">
        <v>29</v>
      </c>
      <c r="W56" s="49" t="s">
        <v>485</v>
      </c>
      <c r="X56" s="7">
        <v>5240</v>
      </c>
      <c r="Y56" s="7">
        <v>4557</v>
      </c>
      <c r="Z56" s="7">
        <v>432</v>
      </c>
      <c r="AA56" s="7">
        <v>10229</v>
      </c>
      <c r="AB56" s="14">
        <v>4475</v>
      </c>
      <c r="AC56" s="14">
        <v>692</v>
      </c>
      <c r="AD56" s="7">
        <v>1589</v>
      </c>
      <c r="AE56" s="14">
        <v>2669</v>
      </c>
      <c r="AF56" s="7">
        <v>9425</v>
      </c>
      <c r="AG56" s="8">
        <v>79.201680672268907</v>
      </c>
      <c r="AH56" s="49" t="s">
        <v>485</v>
      </c>
      <c r="AI56" s="7">
        <v>453</v>
      </c>
      <c r="AJ56" s="7">
        <v>576</v>
      </c>
      <c r="AK56" s="7">
        <v>560</v>
      </c>
      <c r="AL56" s="7">
        <v>0</v>
      </c>
      <c r="AM56" s="7">
        <v>1589</v>
      </c>
      <c r="AN56" s="8">
        <v>13.352941176470589</v>
      </c>
      <c r="AO56" s="52" t="s">
        <v>485</v>
      </c>
      <c r="AP56" s="9">
        <v>0.25</v>
      </c>
      <c r="AQ56" s="52" t="s">
        <v>485</v>
      </c>
      <c r="AR56" s="9">
        <v>0.25</v>
      </c>
      <c r="AS56" s="10">
        <v>476</v>
      </c>
      <c r="AT56" s="10">
        <v>5</v>
      </c>
      <c r="AU56" s="10">
        <v>175</v>
      </c>
      <c r="AV56" s="15" t="s">
        <v>471</v>
      </c>
      <c r="AW56" s="15" t="s">
        <v>475</v>
      </c>
      <c r="AX56" s="10">
        <v>10</v>
      </c>
      <c r="AY56" s="10">
        <v>480</v>
      </c>
      <c r="AZ56" s="3">
        <v>910</v>
      </c>
      <c r="BA56" s="3">
        <v>35</v>
      </c>
      <c r="BB56" s="23">
        <v>32</v>
      </c>
    </row>
    <row r="57" spans="1:54" ht="15.9" customHeight="1" x14ac:dyDescent="0.3">
      <c r="A57" s="22" t="s">
        <v>378</v>
      </c>
      <c r="B57" s="17" t="s">
        <v>377</v>
      </c>
      <c r="C57" s="17" t="s">
        <v>269</v>
      </c>
      <c r="D57" s="17" t="s">
        <v>378</v>
      </c>
      <c r="E57" s="6" t="s">
        <v>379</v>
      </c>
      <c r="F57" s="6" t="s">
        <v>380</v>
      </c>
      <c r="G57" s="3">
        <v>301</v>
      </c>
      <c r="H57" s="3">
        <v>480</v>
      </c>
      <c r="I57" s="3">
        <v>290</v>
      </c>
      <c r="J57" s="3">
        <v>770</v>
      </c>
      <c r="K57" s="50" t="s">
        <v>485</v>
      </c>
      <c r="L57" s="3">
        <v>770</v>
      </c>
      <c r="M57" s="5">
        <v>2.558139534883721</v>
      </c>
      <c r="N57" s="47" t="s">
        <v>485</v>
      </c>
      <c r="O57" s="47" t="s">
        <v>485</v>
      </c>
      <c r="P57" s="47" t="s">
        <v>485</v>
      </c>
      <c r="Q57" s="47" t="s">
        <v>485</v>
      </c>
      <c r="R57" s="51" t="s">
        <v>485</v>
      </c>
      <c r="S57" s="47" t="s">
        <v>485</v>
      </c>
      <c r="T57" s="47" t="s">
        <v>485</v>
      </c>
      <c r="U57" s="48" t="s">
        <v>485</v>
      </c>
      <c r="V57" s="47" t="s">
        <v>485</v>
      </c>
      <c r="W57" s="7">
        <v>5249</v>
      </c>
      <c r="X57" s="7">
        <v>6640</v>
      </c>
      <c r="Y57" s="49" t="s">
        <v>485</v>
      </c>
      <c r="Z57" s="49" t="s">
        <v>485</v>
      </c>
      <c r="AA57" s="7">
        <v>11889</v>
      </c>
      <c r="AB57" s="14">
        <v>7000</v>
      </c>
      <c r="AC57" s="14">
        <v>752</v>
      </c>
      <c r="AD57" s="7">
        <v>1347</v>
      </c>
      <c r="AE57" s="14">
        <v>2792</v>
      </c>
      <c r="AF57" s="7">
        <v>11891</v>
      </c>
      <c r="AG57" s="8">
        <v>39.504983388704318</v>
      </c>
      <c r="AH57" s="49" t="s">
        <v>485</v>
      </c>
      <c r="AI57" s="7">
        <v>450</v>
      </c>
      <c r="AJ57" s="7">
        <v>96</v>
      </c>
      <c r="AK57" s="7">
        <v>260</v>
      </c>
      <c r="AL57" s="7">
        <v>541</v>
      </c>
      <c r="AM57" s="7">
        <v>1347</v>
      </c>
      <c r="AN57" s="8">
        <v>4.4750830564784057</v>
      </c>
      <c r="AO57" s="52" t="s">
        <v>485</v>
      </c>
      <c r="AP57" s="9">
        <v>0.5</v>
      </c>
      <c r="AQ57" s="52" t="s">
        <v>485</v>
      </c>
      <c r="AR57" s="9">
        <v>0.5</v>
      </c>
      <c r="AS57" s="10">
        <v>602</v>
      </c>
      <c r="AT57" s="10">
        <v>4</v>
      </c>
      <c r="AU57" s="10">
        <v>90</v>
      </c>
      <c r="AV57" s="15" t="s">
        <v>472</v>
      </c>
      <c r="AW57" s="15" t="s">
        <v>474</v>
      </c>
      <c r="AX57" s="10">
        <v>20</v>
      </c>
      <c r="AY57" s="10">
        <v>1040</v>
      </c>
      <c r="AZ57" s="3">
        <v>930</v>
      </c>
      <c r="BA57" s="3">
        <v>16</v>
      </c>
      <c r="BB57" s="23">
        <v>56</v>
      </c>
    </row>
    <row r="58" spans="1:54" ht="15.9" customHeight="1" x14ac:dyDescent="0.3">
      <c r="A58" s="22" t="s">
        <v>397</v>
      </c>
      <c r="B58" s="17" t="s">
        <v>395</v>
      </c>
      <c r="C58" s="17" t="s">
        <v>396</v>
      </c>
      <c r="D58" s="17" t="s">
        <v>397</v>
      </c>
      <c r="E58" s="6" t="s">
        <v>398</v>
      </c>
      <c r="F58" s="6" t="s">
        <v>399</v>
      </c>
      <c r="G58" s="3">
        <v>246</v>
      </c>
      <c r="H58" s="47" t="s">
        <v>485</v>
      </c>
      <c r="I58" s="47" t="s">
        <v>485</v>
      </c>
      <c r="J58" s="47" t="s">
        <v>485</v>
      </c>
      <c r="K58" s="50" t="s">
        <v>485</v>
      </c>
      <c r="L58" s="47" t="s">
        <v>485</v>
      </c>
      <c r="M58" s="51" t="s">
        <v>485</v>
      </c>
      <c r="N58" s="47" t="s">
        <v>485</v>
      </c>
      <c r="O58" s="47" t="s">
        <v>485</v>
      </c>
      <c r="P58" s="3">
        <v>285</v>
      </c>
      <c r="Q58" s="3">
        <v>585</v>
      </c>
      <c r="R58" s="5">
        <v>2.3780487804878048</v>
      </c>
      <c r="S58" s="47" t="s">
        <v>485</v>
      </c>
      <c r="T58" s="3">
        <v>34</v>
      </c>
      <c r="U58" s="6">
        <v>17</v>
      </c>
      <c r="V58" s="3">
        <v>5</v>
      </c>
      <c r="W58" s="7">
        <v>5000</v>
      </c>
      <c r="X58" s="7">
        <v>7000</v>
      </c>
      <c r="Y58" s="49" t="s">
        <v>485</v>
      </c>
      <c r="Z58" s="49" t="s">
        <v>485</v>
      </c>
      <c r="AA58" s="7">
        <v>12000</v>
      </c>
      <c r="AB58" s="14">
        <v>4992</v>
      </c>
      <c r="AC58" s="55" t="s">
        <v>485</v>
      </c>
      <c r="AD58" s="7">
        <v>2670</v>
      </c>
      <c r="AE58" s="14">
        <v>4330</v>
      </c>
      <c r="AF58" s="7">
        <v>11992</v>
      </c>
      <c r="AG58" s="8">
        <v>48.747967479674799</v>
      </c>
      <c r="AH58" s="49" t="s">
        <v>485</v>
      </c>
      <c r="AI58" s="7">
        <v>1040</v>
      </c>
      <c r="AJ58" s="7">
        <v>536</v>
      </c>
      <c r="AK58" s="7">
        <v>737</v>
      </c>
      <c r="AL58" s="7">
        <v>357</v>
      </c>
      <c r="AM58" s="7">
        <v>2670</v>
      </c>
      <c r="AN58" s="8">
        <v>10.853658536585366</v>
      </c>
      <c r="AO58" s="52" t="s">
        <v>485</v>
      </c>
      <c r="AP58" s="9">
        <v>0.5</v>
      </c>
      <c r="AQ58" s="52" t="s">
        <v>485</v>
      </c>
      <c r="AR58" s="9">
        <v>0.5</v>
      </c>
      <c r="AS58" s="10">
        <v>492</v>
      </c>
      <c r="AT58" s="53" t="s">
        <v>485</v>
      </c>
      <c r="AU58" s="53" t="s">
        <v>485</v>
      </c>
      <c r="AV58" s="15" t="s">
        <v>472</v>
      </c>
      <c r="AW58" s="15" t="s">
        <v>474</v>
      </c>
      <c r="AX58" s="10">
        <v>20</v>
      </c>
      <c r="AY58" s="10">
        <v>1040</v>
      </c>
      <c r="AZ58" s="47" t="s">
        <v>485</v>
      </c>
      <c r="BA58" s="47" t="s">
        <v>485</v>
      </c>
      <c r="BB58" s="23">
        <v>7</v>
      </c>
    </row>
    <row r="59" spans="1:54" ht="15.9" customHeight="1" x14ac:dyDescent="0.3">
      <c r="A59" s="22" t="s">
        <v>196</v>
      </c>
      <c r="B59" s="17" t="s">
        <v>194</v>
      </c>
      <c r="C59" s="17" t="s">
        <v>195</v>
      </c>
      <c r="D59" s="17" t="s">
        <v>196</v>
      </c>
      <c r="E59" s="6" t="s">
        <v>197</v>
      </c>
      <c r="F59" s="6" t="s">
        <v>198</v>
      </c>
      <c r="G59" s="3">
        <v>15949</v>
      </c>
      <c r="H59" s="3">
        <v>89024</v>
      </c>
      <c r="I59" s="47" t="s">
        <v>485</v>
      </c>
      <c r="J59" s="3">
        <v>89024</v>
      </c>
      <c r="K59" s="50" t="s">
        <v>485</v>
      </c>
      <c r="L59" s="3">
        <v>89024</v>
      </c>
      <c r="M59" s="5">
        <v>5.5817919618784879</v>
      </c>
      <c r="N59" s="47" t="s">
        <v>485</v>
      </c>
      <c r="O59" s="3">
        <v>150</v>
      </c>
      <c r="P59" s="3">
        <v>850</v>
      </c>
      <c r="Q59" s="3">
        <v>44350</v>
      </c>
      <c r="R59" s="5">
        <v>2.7807386043012099</v>
      </c>
      <c r="S59" s="3">
        <v>200</v>
      </c>
      <c r="T59" s="3">
        <v>605</v>
      </c>
      <c r="U59" s="48" t="s">
        <v>485</v>
      </c>
      <c r="V59" s="3">
        <v>89</v>
      </c>
      <c r="W59" s="7">
        <v>283183</v>
      </c>
      <c r="X59" s="7">
        <v>6800</v>
      </c>
      <c r="Y59" s="49" t="s">
        <v>485</v>
      </c>
      <c r="Z59" s="49" t="s">
        <v>485</v>
      </c>
      <c r="AA59" s="7">
        <v>289983</v>
      </c>
      <c r="AB59" s="7">
        <v>124627</v>
      </c>
      <c r="AC59" s="7">
        <v>58077</v>
      </c>
      <c r="AD59" s="7">
        <v>21117</v>
      </c>
      <c r="AE59" s="7">
        <v>115666</v>
      </c>
      <c r="AF59" s="7">
        <v>319487</v>
      </c>
      <c r="AG59" s="8">
        <v>20.031788826885698</v>
      </c>
      <c r="AH59" s="49" t="s">
        <v>485</v>
      </c>
      <c r="AI59" s="7">
        <v>21117</v>
      </c>
      <c r="AJ59" s="49" t="s">
        <v>485</v>
      </c>
      <c r="AK59" s="49" t="s">
        <v>485</v>
      </c>
      <c r="AL59" s="49" t="s">
        <v>485</v>
      </c>
      <c r="AM59" s="7">
        <v>21117</v>
      </c>
      <c r="AN59" s="8">
        <v>1.3240328547244342</v>
      </c>
      <c r="AO59" s="9">
        <v>1</v>
      </c>
      <c r="AP59" s="9">
        <v>1</v>
      </c>
      <c r="AQ59" s="9">
        <v>3</v>
      </c>
      <c r="AR59" s="9">
        <v>4</v>
      </c>
      <c r="AS59" s="10">
        <v>3987.25</v>
      </c>
      <c r="AT59" s="10">
        <v>11</v>
      </c>
      <c r="AU59" s="10">
        <v>2000</v>
      </c>
      <c r="AV59" s="15" t="s">
        <v>472</v>
      </c>
      <c r="AW59" s="15" t="s">
        <v>474</v>
      </c>
      <c r="AX59" s="10">
        <v>42</v>
      </c>
      <c r="AY59" s="10">
        <v>2080</v>
      </c>
      <c r="AZ59" s="3">
        <v>33442</v>
      </c>
      <c r="BA59" s="3">
        <v>8500</v>
      </c>
      <c r="BB59" s="23">
        <v>214</v>
      </c>
    </row>
    <row r="60" spans="1:54" ht="15.9" customHeight="1" x14ac:dyDescent="0.3">
      <c r="A60" s="22" t="s">
        <v>201</v>
      </c>
      <c r="B60" s="17" t="s">
        <v>199</v>
      </c>
      <c r="C60" s="17" t="s">
        <v>200</v>
      </c>
      <c r="D60" s="17" t="s">
        <v>201</v>
      </c>
      <c r="E60" s="6" t="s">
        <v>202</v>
      </c>
      <c r="F60" s="6" t="s">
        <v>203</v>
      </c>
      <c r="G60" s="3">
        <v>187</v>
      </c>
      <c r="H60" s="3">
        <v>1230</v>
      </c>
      <c r="I60" s="47" t="s">
        <v>485</v>
      </c>
      <c r="J60" s="3">
        <v>1230</v>
      </c>
      <c r="K60" s="4">
        <v>946</v>
      </c>
      <c r="L60" s="3">
        <v>2176</v>
      </c>
      <c r="M60" s="5">
        <v>11.636363636363637</v>
      </c>
      <c r="N60" s="47" t="s">
        <v>485</v>
      </c>
      <c r="O60" s="3">
        <v>15</v>
      </c>
      <c r="P60" s="3">
        <v>110</v>
      </c>
      <c r="Q60" s="3">
        <v>7500</v>
      </c>
      <c r="R60" s="5">
        <v>40.106951871657756</v>
      </c>
      <c r="S60" s="3">
        <v>229</v>
      </c>
      <c r="T60" s="3">
        <v>260</v>
      </c>
      <c r="U60" s="6">
        <v>50</v>
      </c>
      <c r="V60" s="3">
        <v>55</v>
      </c>
      <c r="W60" s="7">
        <v>82</v>
      </c>
      <c r="X60" s="7">
        <v>5000</v>
      </c>
      <c r="Y60" s="49" t="s">
        <v>485</v>
      </c>
      <c r="Z60" s="7">
        <v>633</v>
      </c>
      <c r="AA60" s="7">
        <v>5715</v>
      </c>
      <c r="AB60" s="55" t="s">
        <v>485</v>
      </c>
      <c r="AC60" s="55" t="s">
        <v>485</v>
      </c>
      <c r="AD60" s="7">
        <v>2178</v>
      </c>
      <c r="AE60" s="14">
        <v>3404</v>
      </c>
      <c r="AF60" s="7">
        <v>5582</v>
      </c>
      <c r="AG60" s="8">
        <v>29.850267379679146</v>
      </c>
      <c r="AH60" s="49" t="s">
        <v>485</v>
      </c>
      <c r="AI60" s="7">
        <v>730</v>
      </c>
      <c r="AJ60" s="7">
        <v>1105</v>
      </c>
      <c r="AK60" s="7">
        <v>343</v>
      </c>
      <c r="AL60" s="49" t="s">
        <v>485</v>
      </c>
      <c r="AM60" s="7">
        <v>2178</v>
      </c>
      <c r="AN60" s="8">
        <v>11.647058823529411</v>
      </c>
      <c r="AO60" s="52" t="s">
        <v>485</v>
      </c>
      <c r="AP60" s="52" t="s">
        <v>485</v>
      </c>
      <c r="AQ60" s="52" t="s">
        <v>485</v>
      </c>
      <c r="AR60" s="52" t="s">
        <v>485</v>
      </c>
      <c r="AS60" s="53" t="s">
        <v>485</v>
      </c>
      <c r="AT60" s="10">
        <v>2</v>
      </c>
      <c r="AU60" s="10">
        <v>500</v>
      </c>
      <c r="AV60" s="15" t="s">
        <v>472</v>
      </c>
      <c r="AW60" s="15" t="s">
        <v>474</v>
      </c>
      <c r="AX60" s="10">
        <v>10</v>
      </c>
      <c r="AY60" s="10">
        <v>500</v>
      </c>
      <c r="AZ60" s="3">
        <v>1500</v>
      </c>
      <c r="BA60" s="3">
        <v>65</v>
      </c>
      <c r="BB60" s="23">
        <v>42</v>
      </c>
    </row>
    <row r="61" spans="1:54" ht="15.9" customHeight="1" x14ac:dyDescent="0.3">
      <c r="A61" s="22" t="s">
        <v>206</v>
      </c>
      <c r="B61" s="17" t="s">
        <v>204</v>
      </c>
      <c r="C61" s="17" t="s">
        <v>205</v>
      </c>
      <c r="D61" s="17" t="s">
        <v>206</v>
      </c>
      <c r="E61" s="6" t="s">
        <v>207</v>
      </c>
      <c r="F61" s="6" t="s">
        <v>208</v>
      </c>
      <c r="G61" s="3">
        <v>3432</v>
      </c>
      <c r="H61" s="3">
        <v>19436</v>
      </c>
      <c r="I61" s="3">
        <v>9226</v>
      </c>
      <c r="J61" s="3">
        <v>28662</v>
      </c>
      <c r="K61" s="4">
        <v>7135</v>
      </c>
      <c r="L61" s="3">
        <v>35797</v>
      </c>
      <c r="M61" s="5">
        <v>10.430361305361306</v>
      </c>
      <c r="N61" s="47" t="s">
        <v>485</v>
      </c>
      <c r="O61" s="3">
        <v>304</v>
      </c>
      <c r="P61" s="3">
        <v>1140</v>
      </c>
      <c r="Q61" s="3">
        <v>25349</v>
      </c>
      <c r="R61" s="5">
        <v>7.3860722610722611</v>
      </c>
      <c r="S61" s="3">
        <v>492</v>
      </c>
      <c r="T61" s="3">
        <v>844</v>
      </c>
      <c r="U61" s="48" t="s">
        <v>485</v>
      </c>
      <c r="V61" s="3">
        <v>100</v>
      </c>
      <c r="W61" s="7">
        <v>189254</v>
      </c>
      <c r="X61" s="7">
        <v>7000</v>
      </c>
      <c r="Y61" s="7">
        <v>267</v>
      </c>
      <c r="Z61" s="7">
        <v>6586</v>
      </c>
      <c r="AA61" s="7">
        <v>203107</v>
      </c>
      <c r="AB61" s="7">
        <v>96524</v>
      </c>
      <c r="AC61" s="7">
        <v>19939</v>
      </c>
      <c r="AD61" s="7">
        <v>32519</v>
      </c>
      <c r="AE61" s="7">
        <v>19426</v>
      </c>
      <c r="AF61" s="7">
        <v>168408</v>
      </c>
      <c r="AG61" s="8">
        <v>49.069930069930066</v>
      </c>
      <c r="AH61" s="7">
        <v>29605</v>
      </c>
      <c r="AI61" s="7">
        <v>25403</v>
      </c>
      <c r="AJ61" s="7">
        <v>5136</v>
      </c>
      <c r="AK61" s="7">
        <v>1980</v>
      </c>
      <c r="AL61" s="49" t="s">
        <v>485</v>
      </c>
      <c r="AM61" s="7">
        <v>32519</v>
      </c>
      <c r="AN61" s="8">
        <v>9.4752331002330994</v>
      </c>
      <c r="AO61" s="9">
        <v>1</v>
      </c>
      <c r="AP61" s="9">
        <v>1</v>
      </c>
      <c r="AQ61" s="9">
        <v>1.5</v>
      </c>
      <c r="AR61" s="9">
        <v>2.5</v>
      </c>
      <c r="AS61" s="10">
        <v>1372.8</v>
      </c>
      <c r="AT61" s="10">
        <v>14</v>
      </c>
      <c r="AU61" s="10">
        <v>210</v>
      </c>
      <c r="AV61" s="15" t="s">
        <v>472</v>
      </c>
      <c r="AW61" s="15" t="s">
        <v>475</v>
      </c>
      <c r="AX61" s="10">
        <v>44</v>
      </c>
      <c r="AY61" s="10">
        <v>2200</v>
      </c>
      <c r="AZ61" s="3">
        <v>27345</v>
      </c>
      <c r="BA61" s="3">
        <v>1352</v>
      </c>
      <c r="BB61" s="23">
        <v>50</v>
      </c>
    </row>
    <row r="62" spans="1:54" ht="15.9" customHeight="1" x14ac:dyDescent="0.3">
      <c r="A62" s="22" t="s">
        <v>324</v>
      </c>
      <c r="B62" s="17" t="s">
        <v>322</v>
      </c>
      <c r="C62" s="17" t="s">
        <v>323</v>
      </c>
      <c r="D62" s="17" t="s">
        <v>324</v>
      </c>
      <c r="E62" s="6" t="s">
        <v>325</v>
      </c>
      <c r="F62" s="6" t="s">
        <v>326</v>
      </c>
      <c r="G62" s="3">
        <v>547</v>
      </c>
      <c r="H62" s="3">
        <v>3327</v>
      </c>
      <c r="I62" s="3">
        <v>670</v>
      </c>
      <c r="J62" s="3">
        <v>3997</v>
      </c>
      <c r="K62" s="4">
        <v>264</v>
      </c>
      <c r="L62" s="3">
        <v>4261</v>
      </c>
      <c r="M62" s="5">
        <v>7.789762340036563</v>
      </c>
      <c r="N62" s="3">
        <v>139</v>
      </c>
      <c r="O62" s="47" t="s">
        <v>485</v>
      </c>
      <c r="P62" s="47" t="s">
        <v>485</v>
      </c>
      <c r="Q62" s="47" t="s">
        <v>485</v>
      </c>
      <c r="R62" s="5">
        <v>0</v>
      </c>
      <c r="S62" s="47" t="s">
        <v>485</v>
      </c>
      <c r="T62" s="47" t="s">
        <v>485</v>
      </c>
      <c r="U62" s="48" t="s">
        <v>485</v>
      </c>
      <c r="V62" s="47" t="s">
        <v>485</v>
      </c>
      <c r="W62" s="49" t="s">
        <v>485</v>
      </c>
      <c r="X62" s="7">
        <v>5000</v>
      </c>
      <c r="Y62" s="49" t="s">
        <v>485</v>
      </c>
      <c r="Z62" s="49" t="s">
        <v>485</v>
      </c>
      <c r="AA62" s="7">
        <v>5000</v>
      </c>
      <c r="AB62" s="14">
        <v>3531</v>
      </c>
      <c r="AC62" s="14">
        <v>317</v>
      </c>
      <c r="AD62" s="7">
        <v>733</v>
      </c>
      <c r="AE62" s="14">
        <v>24</v>
      </c>
      <c r="AF62" s="7">
        <v>4605</v>
      </c>
      <c r="AG62" s="8">
        <v>8.4186471663619749</v>
      </c>
      <c r="AH62" s="49" t="s">
        <v>485</v>
      </c>
      <c r="AI62" s="49" t="s">
        <v>485</v>
      </c>
      <c r="AJ62" s="7">
        <v>338</v>
      </c>
      <c r="AK62" s="7">
        <v>395</v>
      </c>
      <c r="AL62" s="49" t="s">
        <v>485</v>
      </c>
      <c r="AM62" s="7">
        <v>733</v>
      </c>
      <c r="AN62" s="8">
        <v>1.340036563071298</v>
      </c>
      <c r="AO62" s="52" t="s">
        <v>485</v>
      </c>
      <c r="AP62" s="9">
        <v>1</v>
      </c>
      <c r="AQ62" s="52" t="s">
        <v>485</v>
      </c>
      <c r="AR62" s="9">
        <v>1</v>
      </c>
      <c r="AS62" s="10">
        <v>547</v>
      </c>
      <c r="AT62" s="53" t="s">
        <v>485</v>
      </c>
      <c r="AU62" s="53" t="s">
        <v>485</v>
      </c>
      <c r="AV62" s="15" t="s">
        <v>472</v>
      </c>
      <c r="AW62" s="15" t="s">
        <v>474</v>
      </c>
      <c r="AX62" s="10">
        <v>10</v>
      </c>
      <c r="AY62" s="10">
        <v>480</v>
      </c>
      <c r="AZ62" s="47" t="s">
        <v>485</v>
      </c>
      <c r="BA62" s="47" t="s">
        <v>485</v>
      </c>
      <c r="BB62" s="54" t="s">
        <v>485</v>
      </c>
    </row>
    <row r="63" spans="1:54" ht="15.9" customHeight="1" x14ac:dyDescent="0.3">
      <c r="A63" s="22" t="s">
        <v>211</v>
      </c>
      <c r="B63" s="17" t="s">
        <v>209</v>
      </c>
      <c r="C63" s="17" t="s">
        <v>210</v>
      </c>
      <c r="D63" s="17" t="s">
        <v>211</v>
      </c>
      <c r="E63" s="6" t="s">
        <v>212</v>
      </c>
      <c r="F63" s="6" t="s">
        <v>213</v>
      </c>
      <c r="G63" s="3">
        <v>239</v>
      </c>
      <c r="H63" s="3">
        <v>785</v>
      </c>
      <c r="I63" s="3">
        <v>820</v>
      </c>
      <c r="J63" s="3">
        <v>1605</v>
      </c>
      <c r="K63" s="4">
        <v>1056</v>
      </c>
      <c r="L63" s="3">
        <v>2661</v>
      </c>
      <c r="M63" s="5">
        <v>11.133891213389122</v>
      </c>
      <c r="N63" s="47" t="s">
        <v>485</v>
      </c>
      <c r="O63" s="3">
        <v>150</v>
      </c>
      <c r="P63" s="3">
        <v>32376</v>
      </c>
      <c r="Q63" s="3">
        <v>32793</v>
      </c>
      <c r="R63" s="5">
        <v>137.20920502092051</v>
      </c>
      <c r="S63" s="3">
        <v>13</v>
      </c>
      <c r="T63" s="3">
        <v>292</v>
      </c>
      <c r="U63" s="6">
        <v>5</v>
      </c>
      <c r="V63" s="3">
        <v>56</v>
      </c>
      <c r="W63" s="7">
        <v>3100</v>
      </c>
      <c r="X63" s="7">
        <v>6800</v>
      </c>
      <c r="Y63" s="49" t="s">
        <v>485</v>
      </c>
      <c r="Z63" s="7">
        <v>2528</v>
      </c>
      <c r="AA63" s="7">
        <v>12428</v>
      </c>
      <c r="AB63" s="14">
        <v>6453</v>
      </c>
      <c r="AC63" s="14">
        <v>200</v>
      </c>
      <c r="AD63" s="7">
        <v>1520</v>
      </c>
      <c r="AE63" s="14">
        <v>3494</v>
      </c>
      <c r="AF63" s="7">
        <v>11667</v>
      </c>
      <c r="AG63" s="8">
        <v>48.81589958158996</v>
      </c>
      <c r="AH63" s="7">
        <v>7</v>
      </c>
      <c r="AI63" s="7">
        <v>1020</v>
      </c>
      <c r="AJ63" s="7">
        <v>300</v>
      </c>
      <c r="AK63" s="7">
        <v>200</v>
      </c>
      <c r="AL63" s="49" t="s">
        <v>485</v>
      </c>
      <c r="AM63" s="7">
        <v>1520</v>
      </c>
      <c r="AN63" s="8">
        <v>6.3598326359832633</v>
      </c>
      <c r="AO63" s="52" t="s">
        <v>485</v>
      </c>
      <c r="AP63" s="9">
        <v>1</v>
      </c>
      <c r="AQ63" s="52" t="s">
        <v>485</v>
      </c>
      <c r="AR63" s="9">
        <v>1</v>
      </c>
      <c r="AS63" s="10">
        <v>239</v>
      </c>
      <c r="AT63" s="10">
        <v>5</v>
      </c>
      <c r="AU63" s="10">
        <v>180</v>
      </c>
      <c r="AV63" s="15" t="s">
        <v>472</v>
      </c>
      <c r="AW63" s="15" t="s">
        <v>476</v>
      </c>
      <c r="AX63" s="10">
        <v>15</v>
      </c>
      <c r="AY63" s="10">
        <v>780</v>
      </c>
      <c r="AZ63" s="3">
        <v>1695</v>
      </c>
      <c r="BA63" s="3">
        <v>172</v>
      </c>
      <c r="BB63" s="23">
        <v>10</v>
      </c>
    </row>
    <row r="64" spans="1:54" ht="15.9" customHeight="1" x14ac:dyDescent="0.3">
      <c r="A64" s="22" t="s">
        <v>216</v>
      </c>
      <c r="B64" s="17" t="s">
        <v>214</v>
      </c>
      <c r="C64" s="17" t="s">
        <v>215</v>
      </c>
      <c r="D64" s="17" t="s">
        <v>216</v>
      </c>
      <c r="E64" s="6" t="s">
        <v>217</v>
      </c>
      <c r="F64" s="6" t="s">
        <v>218</v>
      </c>
      <c r="G64" s="3">
        <v>217</v>
      </c>
      <c r="H64" s="3">
        <v>2802</v>
      </c>
      <c r="I64" s="3">
        <v>997</v>
      </c>
      <c r="J64" s="3">
        <v>3799</v>
      </c>
      <c r="K64" s="4">
        <v>96</v>
      </c>
      <c r="L64" s="3">
        <v>3895</v>
      </c>
      <c r="M64" s="5">
        <v>17.94930875576037</v>
      </c>
      <c r="N64" s="47" t="s">
        <v>485</v>
      </c>
      <c r="O64" s="3">
        <v>9</v>
      </c>
      <c r="P64" s="3">
        <v>92</v>
      </c>
      <c r="Q64" s="3">
        <v>3701</v>
      </c>
      <c r="R64" s="5">
        <v>17.055299539170505</v>
      </c>
      <c r="S64" s="3">
        <v>31</v>
      </c>
      <c r="T64" s="3">
        <v>43</v>
      </c>
      <c r="U64" s="48" t="s">
        <v>485</v>
      </c>
      <c r="V64" s="3">
        <v>12</v>
      </c>
      <c r="W64" s="7">
        <v>5628</v>
      </c>
      <c r="X64" s="7">
        <v>5816</v>
      </c>
      <c r="Y64" s="49" t="s">
        <v>485</v>
      </c>
      <c r="Z64" s="49" t="s">
        <v>485</v>
      </c>
      <c r="AA64" s="7">
        <v>11444</v>
      </c>
      <c r="AB64" s="14">
        <v>5663</v>
      </c>
      <c r="AC64" s="14">
        <v>1121</v>
      </c>
      <c r="AD64" s="7">
        <v>1346</v>
      </c>
      <c r="AE64" s="14">
        <v>3314</v>
      </c>
      <c r="AF64" s="7">
        <v>11444</v>
      </c>
      <c r="AG64" s="8">
        <v>52.737327188940093</v>
      </c>
      <c r="AH64" s="7">
        <v>105</v>
      </c>
      <c r="AI64" s="7">
        <v>673</v>
      </c>
      <c r="AJ64" s="7">
        <v>673</v>
      </c>
      <c r="AK64" s="49" t="s">
        <v>485</v>
      </c>
      <c r="AL64" s="49" t="s">
        <v>485</v>
      </c>
      <c r="AM64" s="7">
        <v>1346</v>
      </c>
      <c r="AN64" s="8">
        <v>6.2027649769585249</v>
      </c>
      <c r="AO64" s="52" t="s">
        <v>485</v>
      </c>
      <c r="AP64" s="9">
        <v>0.3</v>
      </c>
      <c r="AQ64" s="52" t="s">
        <v>485</v>
      </c>
      <c r="AR64" s="9">
        <v>0.3</v>
      </c>
      <c r="AS64" s="10">
        <v>723.33333333333337</v>
      </c>
      <c r="AT64" s="53" t="s">
        <v>485</v>
      </c>
      <c r="AU64" s="53" t="s">
        <v>485</v>
      </c>
      <c r="AV64" s="15" t="s">
        <v>472</v>
      </c>
      <c r="AW64" s="15" t="s">
        <v>475</v>
      </c>
      <c r="AX64" s="10">
        <v>12</v>
      </c>
      <c r="AY64" s="10">
        <v>624</v>
      </c>
      <c r="AZ64" s="3">
        <v>923</v>
      </c>
      <c r="BA64" s="3">
        <v>9</v>
      </c>
      <c r="BB64" s="23">
        <v>63</v>
      </c>
    </row>
    <row r="65" spans="1:54" ht="15.9" customHeight="1" x14ac:dyDescent="0.3">
      <c r="A65" s="22" t="s">
        <v>382</v>
      </c>
      <c r="B65" s="17" t="s">
        <v>381</v>
      </c>
      <c r="C65" s="17" t="s">
        <v>210</v>
      </c>
      <c r="D65" s="17" t="s">
        <v>382</v>
      </c>
      <c r="E65" s="6" t="s">
        <v>383</v>
      </c>
      <c r="F65" s="6" t="s">
        <v>384</v>
      </c>
      <c r="G65" s="3">
        <v>295</v>
      </c>
      <c r="H65" s="3">
        <v>200</v>
      </c>
      <c r="I65" s="3">
        <v>200</v>
      </c>
      <c r="J65" s="3">
        <v>400</v>
      </c>
      <c r="K65" s="4">
        <v>275</v>
      </c>
      <c r="L65" s="3">
        <v>675</v>
      </c>
      <c r="M65" s="5">
        <v>2.2881355932203391</v>
      </c>
      <c r="N65" s="47" t="s">
        <v>485</v>
      </c>
      <c r="O65" s="3">
        <v>5</v>
      </c>
      <c r="P65" s="3">
        <v>106</v>
      </c>
      <c r="Q65" s="3">
        <v>256</v>
      </c>
      <c r="R65" s="5">
        <v>0.8677966101694915</v>
      </c>
      <c r="S65" s="3">
        <v>5</v>
      </c>
      <c r="T65" s="3">
        <v>66</v>
      </c>
      <c r="U65" s="48" t="s">
        <v>485</v>
      </c>
      <c r="V65" s="3">
        <v>29</v>
      </c>
      <c r="W65" s="7">
        <v>4000</v>
      </c>
      <c r="X65" s="7">
        <v>6800</v>
      </c>
      <c r="Y65" s="49" t="s">
        <v>485</v>
      </c>
      <c r="Z65" s="7">
        <v>671</v>
      </c>
      <c r="AA65" s="7">
        <v>11471</v>
      </c>
      <c r="AB65" s="14">
        <v>5782</v>
      </c>
      <c r="AC65" s="55" t="s">
        <v>485</v>
      </c>
      <c r="AD65" s="7">
        <v>3672</v>
      </c>
      <c r="AE65" s="14">
        <v>1700</v>
      </c>
      <c r="AF65" s="7">
        <v>11154</v>
      </c>
      <c r="AG65" s="8">
        <v>37.810169491525421</v>
      </c>
      <c r="AH65" s="49" t="s">
        <v>485</v>
      </c>
      <c r="AI65" s="7">
        <v>2660</v>
      </c>
      <c r="AJ65" s="7">
        <v>200</v>
      </c>
      <c r="AK65" s="7">
        <v>512</v>
      </c>
      <c r="AL65" s="7">
        <v>300</v>
      </c>
      <c r="AM65" s="7">
        <v>3672</v>
      </c>
      <c r="AN65" s="8">
        <v>12.447457627118643</v>
      </c>
      <c r="AO65" s="52" t="s">
        <v>485</v>
      </c>
      <c r="AP65" s="9">
        <v>0.25</v>
      </c>
      <c r="AQ65" s="52" t="s">
        <v>485</v>
      </c>
      <c r="AR65" s="9">
        <v>0.25</v>
      </c>
      <c r="AS65" s="10">
        <v>1180</v>
      </c>
      <c r="AT65" s="10">
        <v>1</v>
      </c>
      <c r="AU65" s="10">
        <v>40</v>
      </c>
      <c r="AV65" s="15" t="s">
        <v>471</v>
      </c>
      <c r="AW65" s="15" t="s">
        <v>474</v>
      </c>
      <c r="AX65" s="10">
        <v>10</v>
      </c>
      <c r="AY65" s="10">
        <v>480</v>
      </c>
      <c r="AZ65" s="3">
        <v>899</v>
      </c>
      <c r="BA65" s="3">
        <v>30</v>
      </c>
      <c r="BB65" s="23">
        <v>48</v>
      </c>
    </row>
    <row r="66" spans="1:54" ht="15.9" customHeight="1" x14ac:dyDescent="0.3">
      <c r="A66" s="22" t="s">
        <v>355</v>
      </c>
      <c r="B66" s="17" t="s">
        <v>440</v>
      </c>
      <c r="C66" s="17" t="s">
        <v>161</v>
      </c>
      <c r="D66" s="17" t="s">
        <v>355</v>
      </c>
      <c r="E66" s="6" t="s">
        <v>356</v>
      </c>
      <c r="F66" s="6" t="s">
        <v>357</v>
      </c>
      <c r="G66" s="3">
        <v>870</v>
      </c>
      <c r="H66" s="3">
        <v>2856</v>
      </c>
      <c r="I66" s="3">
        <v>18640</v>
      </c>
      <c r="J66" s="3">
        <v>21496</v>
      </c>
      <c r="K66" s="4">
        <v>1753</v>
      </c>
      <c r="L66" s="3">
        <v>23249</v>
      </c>
      <c r="M66" s="5">
        <v>26.722988505747125</v>
      </c>
      <c r="N66" s="3">
        <v>18</v>
      </c>
      <c r="O66" s="3">
        <v>168</v>
      </c>
      <c r="P66" s="3">
        <v>3315</v>
      </c>
      <c r="Q66" s="3">
        <v>9865</v>
      </c>
      <c r="R66" s="5">
        <v>11.339080459770114</v>
      </c>
      <c r="S66" s="3">
        <v>85</v>
      </c>
      <c r="T66" s="3">
        <v>368</v>
      </c>
      <c r="U66" s="6">
        <v>4</v>
      </c>
      <c r="V66" s="3">
        <v>51</v>
      </c>
      <c r="W66" s="7">
        <v>5700</v>
      </c>
      <c r="X66" s="49" t="s">
        <v>485</v>
      </c>
      <c r="Y66" s="49" t="s">
        <v>485</v>
      </c>
      <c r="Z66" s="49" t="s">
        <v>485</v>
      </c>
      <c r="AA66" s="7">
        <v>5700</v>
      </c>
      <c r="AB66" s="14">
        <v>3490</v>
      </c>
      <c r="AC66" s="55" t="s">
        <v>485</v>
      </c>
      <c r="AD66" s="7">
        <v>1438</v>
      </c>
      <c r="AE66" s="14">
        <v>720</v>
      </c>
      <c r="AF66" s="7">
        <v>5648</v>
      </c>
      <c r="AG66" s="8">
        <v>6.491954022988506</v>
      </c>
      <c r="AH66" s="49" t="s">
        <v>485</v>
      </c>
      <c r="AI66" s="7">
        <v>719</v>
      </c>
      <c r="AJ66" s="7">
        <v>719</v>
      </c>
      <c r="AK66" s="7">
        <v>0</v>
      </c>
      <c r="AL66" s="49" t="s">
        <v>485</v>
      </c>
      <c r="AM66" s="7">
        <v>1438</v>
      </c>
      <c r="AN66" s="8">
        <v>1.6528735632183909</v>
      </c>
      <c r="AO66" s="52" t="s">
        <v>485</v>
      </c>
      <c r="AP66" s="9">
        <v>0.12</v>
      </c>
      <c r="AQ66" s="52" t="s">
        <v>485</v>
      </c>
      <c r="AR66" s="9">
        <v>0.12</v>
      </c>
      <c r="AS66" s="10">
        <v>7250</v>
      </c>
      <c r="AT66" s="53" t="s">
        <v>485</v>
      </c>
      <c r="AU66" s="53" t="s">
        <v>485</v>
      </c>
      <c r="AV66" s="15" t="s">
        <v>471</v>
      </c>
      <c r="AW66" s="15" t="s">
        <v>474</v>
      </c>
      <c r="AX66" s="10">
        <v>10</v>
      </c>
      <c r="AY66" s="10">
        <v>240</v>
      </c>
      <c r="AZ66" s="3">
        <v>23760</v>
      </c>
      <c r="BA66" s="3">
        <v>2700</v>
      </c>
      <c r="BB66" s="23">
        <v>323</v>
      </c>
    </row>
    <row r="67" spans="1:54" ht="15.9" customHeight="1" x14ac:dyDescent="0.3">
      <c r="A67" s="22" t="s">
        <v>225</v>
      </c>
      <c r="B67" s="17" t="s">
        <v>223</v>
      </c>
      <c r="C67" s="17" t="s">
        <v>224</v>
      </c>
      <c r="D67" s="17" t="s">
        <v>225</v>
      </c>
      <c r="E67" s="6" t="s">
        <v>226</v>
      </c>
      <c r="F67" s="6" t="s">
        <v>227</v>
      </c>
      <c r="G67" s="3">
        <v>902</v>
      </c>
      <c r="H67" s="3">
        <v>2163</v>
      </c>
      <c r="I67" s="3">
        <v>1382</v>
      </c>
      <c r="J67" s="3">
        <v>3545</v>
      </c>
      <c r="K67" s="4">
        <v>5269</v>
      </c>
      <c r="L67" s="3">
        <v>8814</v>
      </c>
      <c r="M67" s="5">
        <v>9.7716186252771617</v>
      </c>
      <c r="N67" s="47" t="s">
        <v>485</v>
      </c>
      <c r="O67" s="3">
        <v>40</v>
      </c>
      <c r="P67" s="3">
        <v>94</v>
      </c>
      <c r="Q67" s="3">
        <v>10956</v>
      </c>
      <c r="R67" s="5">
        <v>12.146341463414634</v>
      </c>
      <c r="S67" s="3">
        <v>244</v>
      </c>
      <c r="T67" s="3">
        <v>727</v>
      </c>
      <c r="U67" s="48" t="s">
        <v>485</v>
      </c>
      <c r="V67" s="3">
        <v>29</v>
      </c>
      <c r="W67" s="49" t="s">
        <v>485</v>
      </c>
      <c r="X67" s="7">
        <v>5000</v>
      </c>
      <c r="Y67" s="49" t="s">
        <v>485</v>
      </c>
      <c r="Z67" s="7">
        <v>878</v>
      </c>
      <c r="AA67" s="7">
        <v>5878</v>
      </c>
      <c r="AB67" s="55" t="s">
        <v>485</v>
      </c>
      <c r="AC67" s="55" t="s">
        <v>485</v>
      </c>
      <c r="AD67" s="7">
        <v>4700</v>
      </c>
      <c r="AE67" s="14">
        <v>1093</v>
      </c>
      <c r="AF67" s="7">
        <v>5793</v>
      </c>
      <c r="AG67" s="8">
        <v>6.4223946784922399</v>
      </c>
      <c r="AH67" s="49" t="s">
        <v>485</v>
      </c>
      <c r="AI67" s="7">
        <v>3526</v>
      </c>
      <c r="AJ67" s="7">
        <v>249</v>
      </c>
      <c r="AK67" s="7">
        <v>925</v>
      </c>
      <c r="AL67" s="49" t="s">
        <v>485</v>
      </c>
      <c r="AM67" s="7">
        <v>4700</v>
      </c>
      <c r="AN67" s="8">
        <v>5.2106430155210646</v>
      </c>
      <c r="AO67" s="52" t="s">
        <v>485</v>
      </c>
      <c r="AP67" s="52" t="s">
        <v>485</v>
      </c>
      <c r="AQ67" s="52" t="s">
        <v>485</v>
      </c>
      <c r="AR67" s="52" t="s">
        <v>485</v>
      </c>
      <c r="AS67" s="53" t="s">
        <v>485</v>
      </c>
      <c r="AT67" s="10">
        <v>7</v>
      </c>
      <c r="AU67" s="10">
        <v>625</v>
      </c>
      <c r="AV67" s="15" t="s">
        <v>472</v>
      </c>
      <c r="AW67" s="15" t="s">
        <v>476</v>
      </c>
      <c r="AX67" s="10">
        <v>13</v>
      </c>
      <c r="AY67" s="10">
        <v>625</v>
      </c>
      <c r="AZ67" s="3">
        <v>4653</v>
      </c>
      <c r="BA67" s="3">
        <v>150</v>
      </c>
      <c r="BB67" s="54" t="s">
        <v>485</v>
      </c>
    </row>
    <row r="68" spans="1:54" ht="15.9" customHeight="1" x14ac:dyDescent="0.3">
      <c r="A68" s="22" t="s">
        <v>230</v>
      </c>
      <c r="B68" s="17" t="s">
        <v>228</v>
      </c>
      <c r="C68" s="17" t="s">
        <v>229</v>
      </c>
      <c r="D68" s="17" t="s">
        <v>230</v>
      </c>
      <c r="E68" s="6" t="s">
        <v>231</v>
      </c>
      <c r="F68" s="6" t="s">
        <v>232</v>
      </c>
      <c r="G68" s="3">
        <v>5958</v>
      </c>
      <c r="H68" s="3">
        <v>22566</v>
      </c>
      <c r="I68" s="3">
        <v>14120</v>
      </c>
      <c r="J68" s="3">
        <v>36686</v>
      </c>
      <c r="K68" s="4">
        <v>13684</v>
      </c>
      <c r="L68" s="3">
        <v>50370</v>
      </c>
      <c r="M68" s="5">
        <v>8.4541792547834849</v>
      </c>
      <c r="N68" s="3">
        <v>39</v>
      </c>
      <c r="O68" s="3">
        <v>1057</v>
      </c>
      <c r="P68" s="3">
        <v>1491</v>
      </c>
      <c r="Q68" s="3">
        <v>27472</v>
      </c>
      <c r="R68" s="5">
        <v>4.6109432695535411</v>
      </c>
      <c r="S68" s="3">
        <v>1325</v>
      </c>
      <c r="T68" s="3">
        <v>894</v>
      </c>
      <c r="U68" s="6">
        <v>6</v>
      </c>
      <c r="V68" s="3">
        <v>66</v>
      </c>
      <c r="W68" s="7">
        <v>236094</v>
      </c>
      <c r="X68" s="7">
        <v>35186</v>
      </c>
      <c r="Y68" s="7">
        <v>4557</v>
      </c>
      <c r="Z68" s="7">
        <v>11717</v>
      </c>
      <c r="AA68" s="7">
        <v>287554</v>
      </c>
      <c r="AB68" s="7">
        <v>102433</v>
      </c>
      <c r="AC68" s="7">
        <v>46623</v>
      </c>
      <c r="AD68" s="7">
        <v>38717</v>
      </c>
      <c r="AE68" s="7">
        <v>68988</v>
      </c>
      <c r="AF68" s="7">
        <v>256761</v>
      </c>
      <c r="AG68" s="8">
        <v>43.095166163141997</v>
      </c>
      <c r="AH68" s="7">
        <v>30792</v>
      </c>
      <c r="AI68" s="7">
        <v>33107</v>
      </c>
      <c r="AJ68" s="7">
        <v>901</v>
      </c>
      <c r="AK68" s="7">
        <v>4020</v>
      </c>
      <c r="AL68" s="7">
        <v>689</v>
      </c>
      <c r="AM68" s="7">
        <v>38717</v>
      </c>
      <c r="AN68" s="8">
        <v>6.4983215844243034</v>
      </c>
      <c r="AO68" s="9">
        <v>1</v>
      </c>
      <c r="AP68" s="9">
        <v>1</v>
      </c>
      <c r="AQ68" s="9">
        <v>2.8</v>
      </c>
      <c r="AR68" s="9">
        <v>3.8</v>
      </c>
      <c r="AS68" s="10">
        <v>1567.8947368421054</v>
      </c>
      <c r="AT68" s="10">
        <v>87</v>
      </c>
      <c r="AU68" s="10">
        <v>834</v>
      </c>
      <c r="AV68" s="15" t="s">
        <v>472</v>
      </c>
      <c r="AW68" s="15" t="s">
        <v>476</v>
      </c>
      <c r="AX68" s="10">
        <v>46</v>
      </c>
      <c r="AY68" s="10">
        <v>2392</v>
      </c>
      <c r="AZ68" s="3">
        <v>66836</v>
      </c>
      <c r="BA68" s="3">
        <v>4949</v>
      </c>
      <c r="BB68" s="23">
        <v>229</v>
      </c>
    </row>
    <row r="69" spans="1:54" ht="15.9" customHeight="1" x14ac:dyDescent="0.3">
      <c r="A69" s="22" t="s">
        <v>235</v>
      </c>
      <c r="B69" s="17" t="s">
        <v>233</v>
      </c>
      <c r="C69" s="17" t="s">
        <v>234</v>
      </c>
      <c r="D69" s="17" t="s">
        <v>235</v>
      </c>
      <c r="E69" s="6" t="s">
        <v>236</v>
      </c>
      <c r="F69" s="6" t="s">
        <v>237</v>
      </c>
      <c r="G69" s="3">
        <v>542</v>
      </c>
      <c r="H69" s="3">
        <v>700</v>
      </c>
      <c r="I69" s="3">
        <v>550</v>
      </c>
      <c r="J69" s="3">
        <v>1250</v>
      </c>
      <c r="K69" s="4">
        <v>60</v>
      </c>
      <c r="L69" s="3">
        <v>1310</v>
      </c>
      <c r="M69" s="5">
        <v>2.4169741697416973</v>
      </c>
      <c r="N69" s="47" t="s">
        <v>485</v>
      </c>
      <c r="O69" s="3">
        <v>20</v>
      </c>
      <c r="P69" s="3">
        <v>100</v>
      </c>
      <c r="Q69" s="3">
        <v>4000</v>
      </c>
      <c r="R69" s="5">
        <v>7.3800738007380078</v>
      </c>
      <c r="S69" s="47" t="s">
        <v>485</v>
      </c>
      <c r="T69" s="3">
        <v>19</v>
      </c>
      <c r="U69" s="48" t="s">
        <v>485</v>
      </c>
      <c r="V69" s="3">
        <v>24</v>
      </c>
      <c r="W69" s="7">
        <v>5087</v>
      </c>
      <c r="X69" s="7">
        <v>7000</v>
      </c>
      <c r="Y69" s="49" t="s">
        <v>485</v>
      </c>
      <c r="Z69" s="7">
        <v>444</v>
      </c>
      <c r="AA69" s="7">
        <v>12531</v>
      </c>
      <c r="AB69" s="14">
        <v>7554</v>
      </c>
      <c r="AC69" s="14">
        <v>1556</v>
      </c>
      <c r="AD69" s="7">
        <v>2088</v>
      </c>
      <c r="AE69" s="14">
        <v>1332</v>
      </c>
      <c r="AF69" s="7">
        <v>12530</v>
      </c>
      <c r="AG69" s="8">
        <v>23.118081180811807</v>
      </c>
      <c r="AH69" s="49" t="s">
        <v>485</v>
      </c>
      <c r="AI69" s="7">
        <v>1244</v>
      </c>
      <c r="AJ69" s="7">
        <v>844</v>
      </c>
      <c r="AK69" s="49" t="s">
        <v>485</v>
      </c>
      <c r="AL69" s="49" t="s">
        <v>485</v>
      </c>
      <c r="AM69" s="7">
        <v>2088</v>
      </c>
      <c r="AN69" s="8">
        <v>3.8523985239852396</v>
      </c>
      <c r="AO69" s="52" t="s">
        <v>485</v>
      </c>
      <c r="AP69" s="9">
        <v>0.25</v>
      </c>
      <c r="AQ69" s="52" t="s">
        <v>485</v>
      </c>
      <c r="AR69" s="9">
        <v>0.25</v>
      </c>
      <c r="AS69" s="10">
        <v>2168</v>
      </c>
      <c r="AT69" s="10">
        <v>1</v>
      </c>
      <c r="AU69" s="10">
        <v>0</v>
      </c>
      <c r="AV69" s="15" t="s">
        <v>472</v>
      </c>
      <c r="AW69" s="15" t="s">
        <v>476</v>
      </c>
      <c r="AX69" s="10">
        <v>15</v>
      </c>
      <c r="AY69" s="10">
        <v>675</v>
      </c>
      <c r="AZ69" s="3">
        <v>700</v>
      </c>
      <c r="BA69" s="3">
        <v>5</v>
      </c>
      <c r="BB69" s="23">
        <v>6</v>
      </c>
    </row>
    <row r="70" spans="1:54" ht="15.9" customHeight="1" x14ac:dyDescent="0.3">
      <c r="A70" s="22" t="s">
        <v>240</v>
      </c>
      <c r="B70" s="17" t="s">
        <v>238</v>
      </c>
      <c r="C70" s="17" t="s">
        <v>239</v>
      </c>
      <c r="D70" s="17" t="s">
        <v>240</v>
      </c>
      <c r="E70" s="6" t="s">
        <v>241</v>
      </c>
      <c r="F70" s="6" t="s">
        <v>242</v>
      </c>
      <c r="G70" s="3">
        <v>8733</v>
      </c>
      <c r="H70" s="3">
        <v>60474</v>
      </c>
      <c r="I70" s="3">
        <v>33555</v>
      </c>
      <c r="J70" s="3">
        <v>94029</v>
      </c>
      <c r="K70" s="4">
        <v>52405</v>
      </c>
      <c r="L70" s="3">
        <v>146434</v>
      </c>
      <c r="M70" s="5">
        <v>16.767891904271156</v>
      </c>
      <c r="N70" s="3">
        <v>1955</v>
      </c>
      <c r="O70" s="3">
        <v>1294</v>
      </c>
      <c r="P70" s="47" t="s">
        <v>485</v>
      </c>
      <c r="Q70" s="3">
        <v>55500</v>
      </c>
      <c r="R70" s="5">
        <v>6.3552043971143934</v>
      </c>
      <c r="S70" s="47" t="s">
        <v>485</v>
      </c>
      <c r="T70" s="47" t="s">
        <v>485</v>
      </c>
      <c r="U70" s="48" t="s">
        <v>485</v>
      </c>
      <c r="V70" s="3">
        <v>200</v>
      </c>
      <c r="W70" s="7">
        <v>472643</v>
      </c>
      <c r="X70" s="7">
        <v>7000</v>
      </c>
      <c r="Y70" s="49" t="s">
        <v>485</v>
      </c>
      <c r="Z70" s="7">
        <v>10051</v>
      </c>
      <c r="AA70" s="7">
        <v>489694</v>
      </c>
      <c r="AB70" s="7">
        <v>215925</v>
      </c>
      <c r="AC70" s="7">
        <v>59970</v>
      </c>
      <c r="AD70" s="7">
        <v>61400</v>
      </c>
      <c r="AE70" s="7">
        <v>152399</v>
      </c>
      <c r="AF70" s="7">
        <v>489694</v>
      </c>
      <c r="AG70" s="8">
        <v>56.073972289018663</v>
      </c>
      <c r="AH70" s="7">
        <v>10000</v>
      </c>
      <c r="AI70" s="7">
        <v>39400</v>
      </c>
      <c r="AJ70" s="7">
        <v>10000</v>
      </c>
      <c r="AK70" s="7">
        <v>12000</v>
      </c>
      <c r="AL70" s="49" t="s">
        <v>485</v>
      </c>
      <c r="AM70" s="7">
        <v>61400</v>
      </c>
      <c r="AN70" s="8">
        <v>7.0308027023932214</v>
      </c>
      <c r="AO70" s="9">
        <v>1</v>
      </c>
      <c r="AP70" s="9">
        <v>1.5</v>
      </c>
      <c r="AQ70" s="9">
        <v>5</v>
      </c>
      <c r="AR70" s="9">
        <v>6.5</v>
      </c>
      <c r="AS70" s="10">
        <v>1343.5384615384614</v>
      </c>
      <c r="AT70" s="10">
        <v>22</v>
      </c>
      <c r="AU70" s="10">
        <v>1643</v>
      </c>
      <c r="AV70" s="15" t="s">
        <v>472</v>
      </c>
      <c r="AW70" s="15" t="s">
        <v>475</v>
      </c>
      <c r="AX70" s="10">
        <v>57</v>
      </c>
      <c r="AY70" s="10">
        <v>2964</v>
      </c>
      <c r="AZ70" s="3">
        <v>109668</v>
      </c>
      <c r="BA70" s="3">
        <v>10296</v>
      </c>
      <c r="BB70" s="23">
        <v>167</v>
      </c>
    </row>
    <row r="71" spans="1:54" ht="15.9" customHeight="1" x14ac:dyDescent="0.3">
      <c r="A71" s="22" t="s">
        <v>245</v>
      </c>
      <c r="B71" s="17" t="s">
        <v>243</v>
      </c>
      <c r="C71" s="17" t="s">
        <v>244</v>
      </c>
      <c r="D71" s="17" t="s">
        <v>245</v>
      </c>
      <c r="E71" s="6" t="s">
        <v>246</v>
      </c>
      <c r="F71" s="6" t="s">
        <v>247</v>
      </c>
      <c r="G71" s="3">
        <v>816</v>
      </c>
      <c r="H71" s="3">
        <v>8939</v>
      </c>
      <c r="I71" s="47" t="s">
        <v>485</v>
      </c>
      <c r="J71" s="3">
        <v>8939</v>
      </c>
      <c r="K71" s="4">
        <v>3144</v>
      </c>
      <c r="L71" s="3">
        <v>12083</v>
      </c>
      <c r="M71" s="5">
        <v>14.807598039215685</v>
      </c>
      <c r="N71" s="3">
        <v>13</v>
      </c>
      <c r="O71" s="3">
        <v>317</v>
      </c>
      <c r="P71" s="3">
        <v>1000</v>
      </c>
      <c r="Q71" s="3">
        <v>13041</v>
      </c>
      <c r="R71" s="5">
        <v>15.981617647058824</v>
      </c>
      <c r="S71" s="3">
        <v>141</v>
      </c>
      <c r="T71" s="3">
        <v>566</v>
      </c>
      <c r="U71" s="6">
        <v>10</v>
      </c>
      <c r="V71" s="3">
        <v>53</v>
      </c>
      <c r="W71" s="7">
        <v>84849</v>
      </c>
      <c r="X71" s="7">
        <v>7000</v>
      </c>
      <c r="Y71" s="49" t="s">
        <v>485</v>
      </c>
      <c r="Z71" s="49" t="s">
        <v>485</v>
      </c>
      <c r="AA71" s="7">
        <v>91849</v>
      </c>
      <c r="AB71" s="14">
        <v>44421</v>
      </c>
      <c r="AC71" s="14">
        <v>12534</v>
      </c>
      <c r="AD71" s="7">
        <v>11507</v>
      </c>
      <c r="AE71" s="14">
        <v>23387</v>
      </c>
      <c r="AF71" s="7">
        <v>91849</v>
      </c>
      <c r="AG71" s="8">
        <v>112.56004901960785</v>
      </c>
      <c r="AH71" s="49" t="s">
        <v>485</v>
      </c>
      <c r="AI71" s="7">
        <v>6222</v>
      </c>
      <c r="AJ71" s="7">
        <v>3592</v>
      </c>
      <c r="AK71" s="7">
        <v>458</v>
      </c>
      <c r="AL71" s="7">
        <v>1235</v>
      </c>
      <c r="AM71" s="7">
        <v>11507</v>
      </c>
      <c r="AN71" s="8">
        <v>14.10171568627451</v>
      </c>
      <c r="AO71" s="52" t="s">
        <v>485</v>
      </c>
      <c r="AP71" s="9">
        <v>1</v>
      </c>
      <c r="AQ71" s="9">
        <v>0.8</v>
      </c>
      <c r="AR71" s="9">
        <v>1.8</v>
      </c>
      <c r="AS71" s="10">
        <v>453.33333333333331</v>
      </c>
      <c r="AT71" s="10">
        <v>6</v>
      </c>
      <c r="AU71" s="10">
        <v>750</v>
      </c>
      <c r="AV71" s="15" t="s">
        <v>472</v>
      </c>
      <c r="AW71" s="15" t="s">
        <v>476</v>
      </c>
      <c r="AX71" s="10">
        <v>44</v>
      </c>
      <c r="AY71" s="10">
        <v>2288</v>
      </c>
      <c r="AZ71" s="3">
        <v>18394</v>
      </c>
      <c r="BA71" s="3">
        <v>552</v>
      </c>
      <c r="BB71" s="23">
        <v>89</v>
      </c>
    </row>
    <row r="72" spans="1:54" ht="15.9" customHeight="1" x14ac:dyDescent="0.3">
      <c r="A72" s="22" t="s">
        <v>250</v>
      </c>
      <c r="B72" s="17" t="s">
        <v>248</v>
      </c>
      <c r="C72" s="17" t="s">
        <v>249</v>
      </c>
      <c r="D72" s="17" t="s">
        <v>250</v>
      </c>
      <c r="E72" s="6" t="s">
        <v>251</v>
      </c>
      <c r="F72" s="6" t="s">
        <v>252</v>
      </c>
      <c r="G72" s="3">
        <v>9805</v>
      </c>
      <c r="H72" s="3">
        <v>76130</v>
      </c>
      <c r="I72" s="47" t="s">
        <v>485</v>
      </c>
      <c r="J72" s="3">
        <v>76130</v>
      </c>
      <c r="K72" s="4">
        <v>5439</v>
      </c>
      <c r="L72" s="3">
        <v>81569</v>
      </c>
      <c r="M72" s="5">
        <v>8.319122896481387</v>
      </c>
      <c r="N72" s="47" t="s">
        <v>485</v>
      </c>
      <c r="O72" s="3">
        <v>56</v>
      </c>
      <c r="P72" s="3">
        <v>1712</v>
      </c>
      <c r="Q72" s="3">
        <v>30905</v>
      </c>
      <c r="R72" s="5">
        <v>3.1519632840387559</v>
      </c>
      <c r="S72" s="47" t="s">
        <v>485</v>
      </c>
      <c r="T72" s="3">
        <v>1340</v>
      </c>
      <c r="U72" s="6">
        <v>26</v>
      </c>
      <c r="V72" s="3">
        <v>67</v>
      </c>
      <c r="W72" s="7">
        <v>220254</v>
      </c>
      <c r="X72" s="7">
        <v>7000</v>
      </c>
      <c r="Y72" s="49" t="s">
        <v>485</v>
      </c>
      <c r="Z72" s="7">
        <v>8995</v>
      </c>
      <c r="AA72" s="7">
        <v>236249</v>
      </c>
      <c r="AB72" s="7">
        <v>120652</v>
      </c>
      <c r="AC72" s="7">
        <v>41721</v>
      </c>
      <c r="AD72" s="7">
        <v>23646</v>
      </c>
      <c r="AE72" s="7">
        <v>41882</v>
      </c>
      <c r="AF72" s="7">
        <v>227901</v>
      </c>
      <c r="AG72" s="8">
        <v>23.243345232024478</v>
      </c>
      <c r="AH72" s="7">
        <v>4414</v>
      </c>
      <c r="AI72" s="7">
        <v>18480</v>
      </c>
      <c r="AJ72" s="7">
        <v>2873</v>
      </c>
      <c r="AK72" s="7">
        <v>1752</v>
      </c>
      <c r="AL72" s="7">
        <v>541</v>
      </c>
      <c r="AM72" s="7">
        <v>23646</v>
      </c>
      <c r="AN72" s="8">
        <v>2.4116267210606832</v>
      </c>
      <c r="AO72" s="52" t="s">
        <v>485</v>
      </c>
      <c r="AP72" s="9">
        <v>2</v>
      </c>
      <c r="AQ72" s="9">
        <v>2</v>
      </c>
      <c r="AR72" s="9">
        <v>4</v>
      </c>
      <c r="AS72" s="10">
        <v>2451.25</v>
      </c>
      <c r="AT72" s="10">
        <v>19</v>
      </c>
      <c r="AU72" s="10">
        <v>756</v>
      </c>
      <c r="AV72" s="15" t="s">
        <v>472</v>
      </c>
      <c r="AW72" s="15" t="s">
        <v>476</v>
      </c>
      <c r="AX72" s="10">
        <v>59</v>
      </c>
      <c r="AY72" s="10">
        <v>2832</v>
      </c>
      <c r="AZ72" s="3">
        <v>65000</v>
      </c>
      <c r="BA72" s="3">
        <v>15000</v>
      </c>
      <c r="BB72" s="23">
        <v>90</v>
      </c>
    </row>
    <row r="73" spans="1:54" ht="15.9" customHeight="1" x14ac:dyDescent="0.3">
      <c r="A73" s="22" t="s">
        <v>401</v>
      </c>
      <c r="B73" s="17" t="s">
        <v>444</v>
      </c>
      <c r="C73" s="17" t="s">
        <v>400</v>
      </c>
      <c r="D73" s="17" t="s">
        <v>401</v>
      </c>
      <c r="E73" s="6" t="s">
        <v>402</v>
      </c>
      <c r="F73" s="6" t="s">
        <v>403</v>
      </c>
      <c r="G73" s="3">
        <v>184</v>
      </c>
      <c r="H73" s="3">
        <v>290</v>
      </c>
      <c r="I73" s="3">
        <v>1379</v>
      </c>
      <c r="J73" s="3">
        <v>1669</v>
      </c>
      <c r="K73" s="4">
        <v>225</v>
      </c>
      <c r="L73" s="3">
        <v>1894</v>
      </c>
      <c r="M73" s="5">
        <v>10.293478260869565</v>
      </c>
      <c r="N73" s="47" t="s">
        <v>485</v>
      </c>
      <c r="O73" s="3">
        <v>20</v>
      </c>
      <c r="P73" s="47" t="s">
        <v>485</v>
      </c>
      <c r="Q73" s="3">
        <v>6205</v>
      </c>
      <c r="R73" s="5">
        <v>33.722826086956523</v>
      </c>
      <c r="S73" s="3">
        <v>704</v>
      </c>
      <c r="T73" s="3">
        <v>75</v>
      </c>
      <c r="U73" s="48" t="s">
        <v>485</v>
      </c>
      <c r="V73" s="3">
        <v>25</v>
      </c>
      <c r="W73" s="7">
        <v>5000</v>
      </c>
      <c r="X73" s="7">
        <v>7000</v>
      </c>
      <c r="Y73" s="49" t="s">
        <v>485</v>
      </c>
      <c r="Z73" s="49" t="s">
        <v>485</v>
      </c>
      <c r="AA73" s="7">
        <v>12000</v>
      </c>
      <c r="AB73" s="14">
        <v>5418</v>
      </c>
      <c r="AC73" s="14">
        <v>2191</v>
      </c>
      <c r="AD73" s="7">
        <v>2124</v>
      </c>
      <c r="AE73" s="14">
        <v>2267</v>
      </c>
      <c r="AF73" s="7">
        <v>12000</v>
      </c>
      <c r="AG73" s="8">
        <v>65.217391304347828</v>
      </c>
      <c r="AH73" s="49" t="s">
        <v>485</v>
      </c>
      <c r="AI73" s="7">
        <v>566</v>
      </c>
      <c r="AJ73" s="7">
        <v>1533</v>
      </c>
      <c r="AK73" s="49" t="s">
        <v>485</v>
      </c>
      <c r="AL73" s="7">
        <v>25</v>
      </c>
      <c r="AM73" s="7">
        <v>2124</v>
      </c>
      <c r="AN73" s="8">
        <v>11.543478260869565</v>
      </c>
      <c r="AO73" s="52" t="s">
        <v>485</v>
      </c>
      <c r="AP73" s="9">
        <v>0.25</v>
      </c>
      <c r="AQ73" s="52" t="s">
        <v>485</v>
      </c>
      <c r="AR73" s="9">
        <v>0.25</v>
      </c>
      <c r="AS73" s="10">
        <v>736</v>
      </c>
      <c r="AT73" s="53" t="s">
        <v>485</v>
      </c>
      <c r="AU73" s="53" t="s">
        <v>485</v>
      </c>
      <c r="AV73" s="15" t="s">
        <v>471</v>
      </c>
      <c r="AW73" s="15" t="s">
        <v>474</v>
      </c>
      <c r="AX73" s="10">
        <v>10</v>
      </c>
      <c r="AY73" s="10">
        <v>360</v>
      </c>
      <c r="AZ73" s="3">
        <v>6319</v>
      </c>
      <c r="BA73" s="3">
        <v>75</v>
      </c>
      <c r="BB73" s="23">
        <v>51</v>
      </c>
    </row>
    <row r="74" spans="1:54" ht="15.9" customHeight="1" x14ac:dyDescent="0.3">
      <c r="A74" s="22" t="s">
        <v>220</v>
      </c>
      <c r="B74" s="17" t="s">
        <v>443</v>
      </c>
      <c r="C74" s="17" t="s">
        <v>219</v>
      </c>
      <c r="D74" s="17" t="s">
        <v>220</v>
      </c>
      <c r="E74" s="6" t="s">
        <v>221</v>
      </c>
      <c r="F74" s="6" t="s">
        <v>222</v>
      </c>
      <c r="G74" s="3">
        <v>764</v>
      </c>
      <c r="H74" s="3">
        <v>562</v>
      </c>
      <c r="I74" s="3">
        <v>20577</v>
      </c>
      <c r="J74" s="3">
        <v>21139</v>
      </c>
      <c r="K74" s="4">
        <v>782</v>
      </c>
      <c r="L74" s="3">
        <v>21921</v>
      </c>
      <c r="M74" s="5">
        <v>28.69240837696335</v>
      </c>
      <c r="N74" s="3">
        <v>15</v>
      </c>
      <c r="O74" s="3">
        <v>50</v>
      </c>
      <c r="P74" s="47" t="s">
        <v>485</v>
      </c>
      <c r="Q74" s="3">
        <v>15060</v>
      </c>
      <c r="R74" s="5">
        <v>19.712041884816752</v>
      </c>
      <c r="S74" s="3">
        <v>979</v>
      </c>
      <c r="T74" s="3">
        <v>685</v>
      </c>
      <c r="U74" s="48" t="s">
        <v>485</v>
      </c>
      <c r="V74" s="3">
        <v>96</v>
      </c>
      <c r="W74" s="7">
        <v>5000</v>
      </c>
      <c r="X74" s="7">
        <v>7000</v>
      </c>
      <c r="Y74" s="49" t="s">
        <v>485</v>
      </c>
      <c r="Z74" s="49" t="s">
        <v>485</v>
      </c>
      <c r="AA74" s="7">
        <v>12000</v>
      </c>
      <c r="AB74" s="14">
        <v>5407</v>
      </c>
      <c r="AC74" s="14">
        <v>1136</v>
      </c>
      <c r="AD74" s="7">
        <v>3089</v>
      </c>
      <c r="AE74" s="14">
        <v>2367</v>
      </c>
      <c r="AF74" s="7">
        <v>11999</v>
      </c>
      <c r="AG74" s="8">
        <v>15.705497382198953</v>
      </c>
      <c r="AH74" s="49" t="s">
        <v>485</v>
      </c>
      <c r="AI74" s="7">
        <v>512</v>
      </c>
      <c r="AJ74" s="7">
        <v>2552</v>
      </c>
      <c r="AK74" s="7">
        <v>25</v>
      </c>
      <c r="AL74" s="49" t="s">
        <v>485</v>
      </c>
      <c r="AM74" s="7">
        <v>3089</v>
      </c>
      <c r="AN74" s="8">
        <v>4.0431937172774868</v>
      </c>
      <c r="AO74" s="52" t="s">
        <v>485</v>
      </c>
      <c r="AP74" s="9">
        <v>0.25</v>
      </c>
      <c r="AQ74" s="52" t="s">
        <v>485</v>
      </c>
      <c r="AR74" s="9">
        <v>0.25</v>
      </c>
      <c r="AS74" s="10">
        <v>3056</v>
      </c>
      <c r="AT74" s="53" t="s">
        <v>485</v>
      </c>
      <c r="AU74" s="53" t="s">
        <v>485</v>
      </c>
      <c r="AV74" s="15" t="s">
        <v>471</v>
      </c>
      <c r="AW74" s="15" t="s">
        <v>476</v>
      </c>
      <c r="AX74" s="10">
        <v>10</v>
      </c>
      <c r="AY74" s="10">
        <v>578</v>
      </c>
      <c r="AZ74" s="3">
        <v>18000</v>
      </c>
      <c r="BA74" s="3">
        <v>100</v>
      </c>
      <c r="BB74" s="23">
        <v>458</v>
      </c>
    </row>
    <row r="75" spans="1:54" ht="15.9" customHeight="1" x14ac:dyDescent="0.3">
      <c r="A75" s="22" t="s">
        <v>255</v>
      </c>
      <c r="B75" s="17" t="s">
        <v>253</v>
      </c>
      <c r="C75" s="17" t="s">
        <v>254</v>
      </c>
      <c r="D75" s="17" t="s">
        <v>255</v>
      </c>
      <c r="E75" s="6" t="s">
        <v>256</v>
      </c>
      <c r="F75" s="6" t="s">
        <v>257</v>
      </c>
      <c r="G75" s="3">
        <v>1716</v>
      </c>
      <c r="H75" s="3">
        <v>2979</v>
      </c>
      <c r="I75" s="3">
        <v>4198</v>
      </c>
      <c r="J75" s="3">
        <v>7177</v>
      </c>
      <c r="K75" s="4">
        <v>2533</v>
      </c>
      <c r="L75" s="3">
        <v>9710</v>
      </c>
      <c r="M75" s="5">
        <v>5.6585081585081589</v>
      </c>
      <c r="N75" s="3">
        <v>25</v>
      </c>
      <c r="O75" s="3">
        <v>75</v>
      </c>
      <c r="P75" s="3">
        <v>483</v>
      </c>
      <c r="Q75" s="3">
        <v>7776</v>
      </c>
      <c r="R75" s="5">
        <v>4.5314685314685317</v>
      </c>
      <c r="S75" s="3">
        <v>214</v>
      </c>
      <c r="T75" s="3">
        <v>407</v>
      </c>
      <c r="U75" s="48" t="s">
        <v>485</v>
      </c>
      <c r="V75" s="3">
        <v>31</v>
      </c>
      <c r="W75" s="7">
        <v>70454</v>
      </c>
      <c r="X75" s="7">
        <v>7624</v>
      </c>
      <c r="Y75" s="49" t="s">
        <v>485</v>
      </c>
      <c r="Z75" s="49" t="s">
        <v>485</v>
      </c>
      <c r="AA75" s="7">
        <v>78078</v>
      </c>
      <c r="AB75" s="14">
        <v>41926</v>
      </c>
      <c r="AC75" s="14">
        <v>12883</v>
      </c>
      <c r="AD75" s="7">
        <v>12431</v>
      </c>
      <c r="AE75" s="14">
        <v>10214</v>
      </c>
      <c r="AF75" s="7">
        <v>77454</v>
      </c>
      <c r="AG75" s="8">
        <v>45.136363636363633</v>
      </c>
      <c r="AH75" s="49" t="s">
        <v>485</v>
      </c>
      <c r="AI75" s="7">
        <v>10431</v>
      </c>
      <c r="AJ75" s="7">
        <v>1000</v>
      </c>
      <c r="AK75" s="7">
        <v>1000</v>
      </c>
      <c r="AL75" s="49" t="s">
        <v>485</v>
      </c>
      <c r="AM75" s="7">
        <v>12431</v>
      </c>
      <c r="AN75" s="8">
        <v>7.2441724941724939</v>
      </c>
      <c r="AO75" s="52" t="s">
        <v>485</v>
      </c>
      <c r="AP75" s="9">
        <v>1</v>
      </c>
      <c r="AQ75" s="9">
        <v>1</v>
      </c>
      <c r="AR75" s="9">
        <v>2</v>
      </c>
      <c r="AS75" s="10">
        <v>858</v>
      </c>
      <c r="AT75" s="10">
        <v>25</v>
      </c>
      <c r="AU75" s="10">
        <v>160</v>
      </c>
      <c r="AV75" s="15" t="s">
        <v>472</v>
      </c>
      <c r="AW75" s="15" t="s">
        <v>476</v>
      </c>
      <c r="AX75" s="10">
        <v>35</v>
      </c>
      <c r="AY75" s="10">
        <v>1820</v>
      </c>
      <c r="AZ75" s="3">
        <v>8529</v>
      </c>
      <c r="BA75" s="3">
        <v>200</v>
      </c>
      <c r="BB75" s="23">
        <v>64</v>
      </c>
    </row>
    <row r="76" spans="1:54" ht="15.9" customHeight="1" x14ac:dyDescent="0.3">
      <c r="A76" s="22" t="s">
        <v>260</v>
      </c>
      <c r="B76" s="17" t="s">
        <v>258</v>
      </c>
      <c r="C76" s="17" t="s">
        <v>259</v>
      </c>
      <c r="D76" s="17" t="s">
        <v>260</v>
      </c>
      <c r="E76" s="6" t="s">
        <v>261</v>
      </c>
      <c r="F76" s="6" t="s">
        <v>262</v>
      </c>
      <c r="G76" s="3">
        <v>63</v>
      </c>
      <c r="H76" s="3">
        <v>5200</v>
      </c>
      <c r="I76" s="47" t="s">
        <v>485</v>
      </c>
      <c r="J76" s="3">
        <v>5200</v>
      </c>
      <c r="K76" s="4">
        <v>5199</v>
      </c>
      <c r="L76" s="3">
        <v>10399</v>
      </c>
      <c r="M76" s="5">
        <v>165.06349206349208</v>
      </c>
      <c r="N76" s="47" t="s">
        <v>485</v>
      </c>
      <c r="O76" s="47" t="s">
        <v>485</v>
      </c>
      <c r="P76" s="3">
        <v>650</v>
      </c>
      <c r="Q76" s="3">
        <v>5854</v>
      </c>
      <c r="R76" s="5">
        <v>92.920634920634924</v>
      </c>
      <c r="S76" s="47" t="s">
        <v>485</v>
      </c>
      <c r="T76" s="3">
        <v>231</v>
      </c>
      <c r="U76" s="48" t="s">
        <v>485</v>
      </c>
      <c r="V76" s="3">
        <v>13</v>
      </c>
      <c r="W76" s="7">
        <v>4591</v>
      </c>
      <c r="X76" s="7">
        <v>6600</v>
      </c>
      <c r="Y76" s="49" t="s">
        <v>485</v>
      </c>
      <c r="Z76" s="49" t="s">
        <v>485</v>
      </c>
      <c r="AA76" s="7">
        <v>11191</v>
      </c>
      <c r="AB76" s="14">
        <v>5460</v>
      </c>
      <c r="AC76" s="14">
        <v>642</v>
      </c>
      <c r="AD76" s="7">
        <v>1055</v>
      </c>
      <c r="AE76" s="14">
        <v>4033</v>
      </c>
      <c r="AF76" s="7">
        <v>11190</v>
      </c>
      <c r="AG76" s="8">
        <v>177.61904761904762</v>
      </c>
      <c r="AH76" s="49" t="s">
        <v>485</v>
      </c>
      <c r="AI76" s="7">
        <v>480</v>
      </c>
      <c r="AJ76" s="7">
        <v>314</v>
      </c>
      <c r="AK76" s="7">
        <v>261</v>
      </c>
      <c r="AL76" s="49" t="s">
        <v>485</v>
      </c>
      <c r="AM76" s="7">
        <v>1055</v>
      </c>
      <c r="AN76" s="8">
        <v>16.746031746031747</v>
      </c>
      <c r="AO76" s="52" t="s">
        <v>485</v>
      </c>
      <c r="AP76" s="9">
        <v>0.3</v>
      </c>
      <c r="AQ76" s="52" t="s">
        <v>485</v>
      </c>
      <c r="AR76" s="9">
        <v>0.3</v>
      </c>
      <c r="AS76" s="10">
        <v>210</v>
      </c>
      <c r="AT76" s="10">
        <v>4</v>
      </c>
      <c r="AU76" s="10">
        <v>700</v>
      </c>
      <c r="AV76" s="15" t="s">
        <v>472</v>
      </c>
      <c r="AW76" s="15" t="s">
        <v>475</v>
      </c>
      <c r="AX76" s="10">
        <v>12</v>
      </c>
      <c r="AY76" s="10">
        <v>640</v>
      </c>
      <c r="AZ76" s="3">
        <v>1400</v>
      </c>
      <c r="BA76" s="3">
        <v>1275</v>
      </c>
      <c r="BB76" s="23">
        <v>82</v>
      </c>
    </row>
    <row r="77" spans="1:54" ht="15.9" customHeight="1" x14ac:dyDescent="0.3">
      <c r="A77" s="22" t="s">
        <v>265</v>
      </c>
      <c r="B77" s="17" t="s">
        <v>263</v>
      </c>
      <c r="C77" s="17" t="s">
        <v>264</v>
      </c>
      <c r="D77" s="17" t="s">
        <v>265</v>
      </c>
      <c r="E77" s="6" t="s">
        <v>266</v>
      </c>
      <c r="F77" s="6" t="s">
        <v>267</v>
      </c>
      <c r="G77" s="3">
        <v>1821</v>
      </c>
      <c r="H77" s="3">
        <v>8544</v>
      </c>
      <c r="I77" s="47" t="s">
        <v>485</v>
      </c>
      <c r="J77" s="3">
        <v>8544</v>
      </c>
      <c r="K77" s="4">
        <v>2595</v>
      </c>
      <c r="L77" s="3">
        <v>11139</v>
      </c>
      <c r="M77" s="5">
        <v>6.1169686985172982</v>
      </c>
      <c r="N77" s="47" t="s">
        <v>485</v>
      </c>
      <c r="O77" s="47" t="s">
        <v>485</v>
      </c>
      <c r="P77" s="3">
        <v>1854</v>
      </c>
      <c r="Q77" s="3">
        <v>10038</v>
      </c>
      <c r="R77" s="5">
        <v>5.5123558484349262</v>
      </c>
      <c r="S77" s="47" t="s">
        <v>485</v>
      </c>
      <c r="T77" s="47" t="s">
        <v>485</v>
      </c>
      <c r="U77" s="48" t="s">
        <v>485</v>
      </c>
      <c r="V77" s="47" t="s">
        <v>485</v>
      </c>
      <c r="W77" s="7">
        <v>80536</v>
      </c>
      <c r="X77" s="7">
        <v>7000</v>
      </c>
      <c r="Y77" s="49" t="s">
        <v>485</v>
      </c>
      <c r="Z77" s="49" t="s">
        <v>485</v>
      </c>
      <c r="AA77" s="7">
        <v>87536</v>
      </c>
      <c r="AB77" s="14">
        <v>48516</v>
      </c>
      <c r="AC77" s="14">
        <v>15401</v>
      </c>
      <c r="AD77" s="7">
        <v>12374</v>
      </c>
      <c r="AE77" s="14">
        <v>11237</v>
      </c>
      <c r="AF77" s="7">
        <v>87528</v>
      </c>
      <c r="AG77" s="8">
        <v>48.065897858319602</v>
      </c>
      <c r="AH77" s="49" t="s">
        <v>485</v>
      </c>
      <c r="AI77" s="7">
        <v>11074</v>
      </c>
      <c r="AJ77" s="7">
        <v>800</v>
      </c>
      <c r="AK77" s="7">
        <v>500</v>
      </c>
      <c r="AL77" s="49" t="s">
        <v>485</v>
      </c>
      <c r="AM77" s="7">
        <v>12374</v>
      </c>
      <c r="AN77" s="8">
        <v>6.795167490389896</v>
      </c>
      <c r="AO77" s="52" t="s">
        <v>485</v>
      </c>
      <c r="AP77" s="9">
        <v>1</v>
      </c>
      <c r="AQ77" s="9">
        <v>0.5</v>
      </c>
      <c r="AR77" s="9">
        <v>1.5</v>
      </c>
      <c r="AS77" s="10">
        <v>1214</v>
      </c>
      <c r="AT77" s="53" t="s">
        <v>485</v>
      </c>
      <c r="AU77" s="53" t="s">
        <v>485</v>
      </c>
      <c r="AV77" s="15" t="s">
        <v>472</v>
      </c>
      <c r="AW77" s="15" t="s">
        <v>474</v>
      </c>
      <c r="AX77" s="10">
        <v>36</v>
      </c>
      <c r="AY77" s="10">
        <v>1872</v>
      </c>
      <c r="AZ77" s="47" t="s">
        <v>485</v>
      </c>
      <c r="BA77" s="47" t="s">
        <v>485</v>
      </c>
      <c r="BB77" s="23">
        <v>67</v>
      </c>
    </row>
    <row r="78" spans="1:54" ht="15.9" customHeight="1" x14ac:dyDescent="0.3">
      <c r="A78" s="22" t="s">
        <v>270</v>
      </c>
      <c r="B78" s="17" t="s">
        <v>268</v>
      </c>
      <c r="C78" s="17" t="s">
        <v>269</v>
      </c>
      <c r="D78" s="17" t="s">
        <v>270</v>
      </c>
      <c r="E78" s="6" t="s">
        <v>271</v>
      </c>
      <c r="F78" s="6" t="s">
        <v>272</v>
      </c>
      <c r="G78" s="3">
        <v>299</v>
      </c>
      <c r="H78" s="3">
        <v>200</v>
      </c>
      <c r="I78" s="3">
        <v>200</v>
      </c>
      <c r="J78" s="3">
        <v>400</v>
      </c>
      <c r="K78" s="4">
        <v>453</v>
      </c>
      <c r="L78" s="3">
        <v>853</v>
      </c>
      <c r="M78" s="5">
        <v>2.8528428093645486</v>
      </c>
      <c r="N78" s="47" t="s">
        <v>485</v>
      </c>
      <c r="O78" s="3">
        <v>150</v>
      </c>
      <c r="P78" s="3">
        <v>9280</v>
      </c>
      <c r="Q78" s="3">
        <v>9280</v>
      </c>
      <c r="R78" s="5">
        <v>31.036789297658864</v>
      </c>
      <c r="S78" s="3">
        <v>510</v>
      </c>
      <c r="T78" s="3">
        <v>250</v>
      </c>
      <c r="U78" s="48" t="s">
        <v>485</v>
      </c>
      <c r="V78" s="3">
        <v>27</v>
      </c>
      <c r="W78" s="7">
        <v>7300</v>
      </c>
      <c r="X78" s="7">
        <v>7000</v>
      </c>
      <c r="Y78" s="49" t="s">
        <v>485</v>
      </c>
      <c r="Z78" s="49" t="s">
        <v>485</v>
      </c>
      <c r="AA78" s="7">
        <v>14300</v>
      </c>
      <c r="AB78" s="14">
        <v>6685</v>
      </c>
      <c r="AC78" s="14">
        <v>500</v>
      </c>
      <c r="AD78" s="7">
        <v>4109</v>
      </c>
      <c r="AE78" s="14">
        <v>3006</v>
      </c>
      <c r="AF78" s="7">
        <v>14300</v>
      </c>
      <c r="AG78" s="8">
        <v>47.826086956521742</v>
      </c>
      <c r="AH78" s="49" t="s">
        <v>485</v>
      </c>
      <c r="AI78" s="7">
        <v>2705</v>
      </c>
      <c r="AJ78" s="7">
        <v>1150</v>
      </c>
      <c r="AK78" s="7">
        <v>254</v>
      </c>
      <c r="AL78" s="49" t="s">
        <v>485</v>
      </c>
      <c r="AM78" s="7">
        <v>4109</v>
      </c>
      <c r="AN78" s="8">
        <v>13.742474916387961</v>
      </c>
      <c r="AO78" s="52" t="s">
        <v>485</v>
      </c>
      <c r="AP78" s="9">
        <v>0.25</v>
      </c>
      <c r="AQ78" s="52" t="s">
        <v>485</v>
      </c>
      <c r="AR78" s="9">
        <v>0.25</v>
      </c>
      <c r="AS78" s="10">
        <v>1196</v>
      </c>
      <c r="AT78" s="10">
        <v>10</v>
      </c>
      <c r="AU78" s="10">
        <v>400</v>
      </c>
      <c r="AV78" s="15" t="s">
        <v>471</v>
      </c>
      <c r="AW78" s="15" t="s">
        <v>477</v>
      </c>
      <c r="AX78" s="10">
        <v>10</v>
      </c>
      <c r="AY78" s="10">
        <v>480</v>
      </c>
      <c r="AZ78" s="3">
        <v>800</v>
      </c>
      <c r="BA78" s="3">
        <v>100</v>
      </c>
      <c r="BB78" s="23">
        <v>14</v>
      </c>
    </row>
    <row r="79" spans="1:54" ht="15.9" customHeight="1" x14ac:dyDescent="0.3">
      <c r="A79" s="22" t="s">
        <v>275</v>
      </c>
      <c r="B79" s="17" t="s">
        <v>273</v>
      </c>
      <c r="C79" s="17" t="s">
        <v>274</v>
      </c>
      <c r="D79" s="17" t="s">
        <v>275</v>
      </c>
      <c r="E79" s="6" t="s">
        <v>276</v>
      </c>
      <c r="F79" s="6" t="s">
        <v>277</v>
      </c>
      <c r="G79" s="3">
        <v>116</v>
      </c>
      <c r="H79" s="3">
        <v>975</v>
      </c>
      <c r="I79" s="3">
        <v>640</v>
      </c>
      <c r="J79" s="3">
        <v>1615</v>
      </c>
      <c r="K79" s="4">
        <v>869</v>
      </c>
      <c r="L79" s="3">
        <v>2484</v>
      </c>
      <c r="M79" s="5">
        <v>21.413793103448278</v>
      </c>
      <c r="N79" s="47" t="s">
        <v>485</v>
      </c>
      <c r="O79" s="3">
        <v>170</v>
      </c>
      <c r="P79" s="3">
        <v>111</v>
      </c>
      <c r="Q79" s="3">
        <v>5509</v>
      </c>
      <c r="R79" s="5">
        <v>47.491379310344826</v>
      </c>
      <c r="S79" s="3">
        <v>274</v>
      </c>
      <c r="T79" s="3">
        <v>370</v>
      </c>
      <c r="U79" s="6">
        <v>8</v>
      </c>
      <c r="V79" s="47" t="s">
        <v>485</v>
      </c>
      <c r="W79" s="7">
        <v>4130</v>
      </c>
      <c r="X79" s="7">
        <v>6439</v>
      </c>
      <c r="Y79" s="49" t="s">
        <v>485</v>
      </c>
      <c r="Z79" s="7">
        <v>95</v>
      </c>
      <c r="AA79" s="7">
        <v>10664</v>
      </c>
      <c r="AB79" s="14">
        <v>6034</v>
      </c>
      <c r="AC79" s="14">
        <v>650</v>
      </c>
      <c r="AD79" s="7">
        <v>1730</v>
      </c>
      <c r="AE79" s="14">
        <v>2333</v>
      </c>
      <c r="AF79" s="7">
        <v>10747</v>
      </c>
      <c r="AG79" s="8">
        <v>92.646551724137936</v>
      </c>
      <c r="AH79" s="49" t="s">
        <v>485</v>
      </c>
      <c r="AI79" s="7">
        <v>898</v>
      </c>
      <c r="AJ79" s="7">
        <v>543</v>
      </c>
      <c r="AK79" s="7">
        <v>289</v>
      </c>
      <c r="AL79" s="49" t="s">
        <v>485</v>
      </c>
      <c r="AM79" s="7">
        <v>1730</v>
      </c>
      <c r="AN79" s="8">
        <v>14.913793103448276</v>
      </c>
      <c r="AO79" s="52" t="s">
        <v>485</v>
      </c>
      <c r="AP79" s="9">
        <v>0.25</v>
      </c>
      <c r="AQ79" s="52" t="s">
        <v>485</v>
      </c>
      <c r="AR79" s="9">
        <v>0.25</v>
      </c>
      <c r="AS79" s="10">
        <v>464</v>
      </c>
      <c r="AT79" s="10">
        <v>3</v>
      </c>
      <c r="AU79" s="10">
        <v>270</v>
      </c>
      <c r="AV79" s="15" t="s">
        <v>472</v>
      </c>
      <c r="AW79" s="15" t="s">
        <v>476</v>
      </c>
      <c r="AX79" s="10">
        <v>11</v>
      </c>
      <c r="AY79" s="10">
        <v>550</v>
      </c>
      <c r="AZ79" s="3">
        <v>1346</v>
      </c>
      <c r="BA79" s="3">
        <v>80</v>
      </c>
      <c r="BB79" s="23">
        <v>8</v>
      </c>
    </row>
    <row r="80" spans="1:54" ht="15.9" customHeight="1" x14ac:dyDescent="0.3">
      <c r="A80" s="22" t="s">
        <v>280</v>
      </c>
      <c r="B80" s="17" t="s">
        <v>278</v>
      </c>
      <c r="C80" s="17" t="s">
        <v>279</v>
      </c>
      <c r="D80" s="17" t="s">
        <v>280</v>
      </c>
      <c r="E80" s="6" t="s">
        <v>281</v>
      </c>
      <c r="F80" s="6" t="s">
        <v>282</v>
      </c>
      <c r="G80" s="3">
        <v>1216</v>
      </c>
      <c r="H80" s="3">
        <v>1812</v>
      </c>
      <c r="I80" s="3">
        <v>1019</v>
      </c>
      <c r="J80" s="3">
        <v>2831</v>
      </c>
      <c r="K80" s="4">
        <v>4030</v>
      </c>
      <c r="L80" s="3">
        <v>6861</v>
      </c>
      <c r="M80" s="5">
        <v>5.6422697368421053</v>
      </c>
      <c r="N80" s="47" t="s">
        <v>485</v>
      </c>
      <c r="O80" s="3">
        <v>84</v>
      </c>
      <c r="P80" s="47" t="s">
        <v>485</v>
      </c>
      <c r="Q80" s="3">
        <v>10734</v>
      </c>
      <c r="R80" s="5">
        <v>8.8273026315789469</v>
      </c>
      <c r="S80" s="3">
        <v>534</v>
      </c>
      <c r="T80" s="3">
        <v>655</v>
      </c>
      <c r="U80" s="48" t="s">
        <v>485</v>
      </c>
      <c r="V80" s="3">
        <v>22</v>
      </c>
      <c r="W80" s="7">
        <v>1600</v>
      </c>
      <c r="X80" s="7">
        <v>6002</v>
      </c>
      <c r="Y80" s="49" t="s">
        <v>485</v>
      </c>
      <c r="Z80" s="7">
        <v>909</v>
      </c>
      <c r="AA80" s="7">
        <v>8511</v>
      </c>
      <c r="AB80" s="55" t="s">
        <v>485</v>
      </c>
      <c r="AC80" s="55" t="s">
        <v>485</v>
      </c>
      <c r="AD80" s="7">
        <v>4927</v>
      </c>
      <c r="AE80" s="14">
        <v>3584</v>
      </c>
      <c r="AF80" s="7">
        <v>8511</v>
      </c>
      <c r="AG80" s="8">
        <v>6.9991776315789478</v>
      </c>
      <c r="AH80" s="49" t="s">
        <v>485</v>
      </c>
      <c r="AI80" s="7">
        <v>3515</v>
      </c>
      <c r="AJ80" s="7">
        <v>680</v>
      </c>
      <c r="AK80" s="7">
        <v>732</v>
      </c>
      <c r="AL80" s="49" t="s">
        <v>485</v>
      </c>
      <c r="AM80" s="7">
        <v>4927</v>
      </c>
      <c r="AN80" s="8">
        <v>4.0518092105263159</v>
      </c>
      <c r="AO80" s="52" t="s">
        <v>485</v>
      </c>
      <c r="AP80" s="52" t="s">
        <v>485</v>
      </c>
      <c r="AQ80" s="52" t="s">
        <v>485</v>
      </c>
      <c r="AR80" s="52" t="s">
        <v>485</v>
      </c>
      <c r="AS80" s="53" t="s">
        <v>485</v>
      </c>
      <c r="AT80" s="10">
        <v>12</v>
      </c>
      <c r="AU80" s="10">
        <v>2000</v>
      </c>
      <c r="AV80" s="15" t="s">
        <v>472</v>
      </c>
      <c r="AW80" s="15" t="s">
        <v>475</v>
      </c>
      <c r="AX80" s="10">
        <v>20</v>
      </c>
      <c r="AY80" s="10">
        <v>950</v>
      </c>
      <c r="AZ80" s="3">
        <v>8618</v>
      </c>
      <c r="BA80" s="3">
        <v>358</v>
      </c>
      <c r="BB80" s="23">
        <v>32</v>
      </c>
    </row>
    <row r="81" spans="1:54" ht="15.9" customHeight="1" x14ac:dyDescent="0.3">
      <c r="A81" s="22" t="s">
        <v>365</v>
      </c>
      <c r="B81" s="17" t="s">
        <v>363</v>
      </c>
      <c r="C81" s="17" t="s">
        <v>364</v>
      </c>
      <c r="D81" s="17" t="s">
        <v>365</v>
      </c>
      <c r="E81" s="6" t="s">
        <v>366</v>
      </c>
      <c r="F81" s="6" t="s">
        <v>367</v>
      </c>
      <c r="G81" s="3">
        <v>889</v>
      </c>
      <c r="H81" s="3">
        <v>1596</v>
      </c>
      <c r="I81" s="3">
        <v>1887</v>
      </c>
      <c r="J81" s="3">
        <v>3483</v>
      </c>
      <c r="K81" s="4">
        <v>921</v>
      </c>
      <c r="L81" s="3">
        <v>4404</v>
      </c>
      <c r="M81" s="5">
        <v>4.9538807649043868</v>
      </c>
      <c r="N81" s="47" t="s">
        <v>485</v>
      </c>
      <c r="O81" s="3">
        <v>186</v>
      </c>
      <c r="P81" s="3">
        <v>800</v>
      </c>
      <c r="Q81" s="3">
        <v>6013</v>
      </c>
      <c r="R81" s="5">
        <v>6.7637795275590555</v>
      </c>
      <c r="S81" s="3">
        <v>323</v>
      </c>
      <c r="T81" s="3">
        <v>199</v>
      </c>
      <c r="U81" s="6">
        <v>8</v>
      </c>
      <c r="V81" s="3">
        <v>14</v>
      </c>
      <c r="W81" s="7">
        <v>13500</v>
      </c>
      <c r="X81" s="7">
        <v>7000</v>
      </c>
      <c r="Y81" s="49" t="s">
        <v>485</v>
      </c>
      <c r="Z81" s="7">
        <v>2311</v>
      </c>
      <c r="AA81" s="7">
        <v>22811</v>
      </c>
      <c r="AB81" s="14">
        <v>6452</v>
      </c>
      <c r="AC81" s="14">
        <v>1098</v>
      </c>
      <c r="AD81" s="7">
        <v>7654</v>
      </c>
      <c r="AE81" s="14">
        <v>7607</v>
      </c>
      <c r="AF81" s="7">
        <v>22811</v>
      </c>
      <c r="AG81" s="8">
        <v>25.659167604049493</v>
      </c>
      <c r="AH81" s="49" t="s">
        <v>485</v>
      </c>
      <c r="AI81" s="7">
        <v>6613</v>
      </c>
      <c r="AJ81" s="7">
        <v>468</v>
      </c>
      <c r="AK81" s="7">
        <v>573</v>
      </c>
      <c r="AL81" s="49" t="s">
        <v>485</v>
      </c>
      <c r="AM81" s="7">
        <v>7654</v>
      </c>
      <c r="AN81" s="8">
        <v>8.6096737907761529</v>
      </c>
      <c r="AO81" s="52" t="s">
        <v>485</v>
      </c>
      <c r="AP81" s="9">
        <v>0.3</v>
      </c>
      <c r="AQ81" s="52" t="s">
        <v>485</v>
      </c>
      <c r="AR81" s="9">
        <v>0.3</v>
      </c>
      <c r="AS81" s="10">
        <v>2963.3333333333335</v>
      </c>
      <c r="AT81" s="10">
        <v>25</v>
      </c>
      <c r="AU81" s="10">
        <v>700</v>
      </c>
      <c r="AV81" s="15" t="s">
        <v>472</v>
      </c>
      <c r="AW81" s="15" t="s">
        <v>475</v>
      </c>
      <c r="AX81" s="10">
        <v>12</v>
      </c>
      <c r="AY81" s="10">
        <v>576</v>
      </c>
      <c r="AZ81" s="3">
        <v>1635</v>
      </c>
      <c r="BA81" s="47" t="s">
        <v>485</v>
      </c>
      <c r="BB81" s="23">
        <v>25</v>
      </c>
    </row>
    <row r="82" spans="1:54" ht="15.9" customHeight="1" x14ac:dyDescent="0.3">
      <c r="A82" s="22" t="s">
        <v>328</v>
      </c>
      <c r="B82" s="17" t="s">
        <v>438</v>
      </c>
      <c r="C82" s="17" t="s">
        <v>327</v>
      </c>
      <c r="D82" s="17" t="s">
        <v>328</v>
      </c>
      <c r="E82" s="6" t="s">
        <v>329</v>
      </c>
      <c r="F82" s="6" t="s">
        <v>330</v>
      </c>
      <c r="G82" s="3">
        <v>385</v>
      </c>
      <c r="H82" s="3">
        <v>323</v>
      </c>
      <c r="I82" s="3">
        <v>2892</v>
      </c>
      <c r="J82" s="3">
        <v>3215</v>
      </c>
      <c r="K82" s="4">
        <v>330</v>
      </c>
      <c r="L82" s="3">
        <v>3545</v>
      </c>
      <c r="M82" s="5">
        <v>9.2077922077922079</v>
      </c>
      <c r="N82" s="47" t="s">
        <v>485</v>
      </c>
      <c r="O82" s="3">
        <v>50</v>
      </c>
      <c r="P82" s="3">
        <v>207</v>
      </c>
      <c r="Q82" s="3">
        <v>6921</v>
      </c>
      <c r="R82" s="5">
        <v>17.976623376623376</v>
      </c>
      <c r="S82" s="3">
        <v>30</v>
      </c>
      <c r="T82" s="3">
        <v>382</v>
      </c>
      <c r="U82" s="6">
        <v>20</v>
      </c>
      <c r="V82" s="3">
        <v>20</v>
      </c>
      <c r="W82" s="7">
        <v>21418</v>
      </c>
      <c r="X82" s="7">
        <v>5800</v>
      </c>
      <c r="Y82" s="7">
        <v>4557</v>
      </c>
      <c r="Z82" s="49" t="s">
        <v>485</v>
      </c>
      <c r="AA82" s="7">
        <v>31775</v>
      </c>
      <c r="AB82" s="14">
        <v>15149</v>
      </c>
      <c r="AC82" s="14">
        <v>5254</v>
      </c>
      <c r="AD82" s="7">
        <v>6580</v>
      </c>
      <c r="AE82" s="14">
        <v>4793</v>
      </c>
      <c r="AF82" s="7">
        <v>31776</v>
      </c>
      <c r="AG82" s="8">
        <v>82.535064935064938</v>
      </c>
      <c r="AH82" s="49" t="s">
        <v>485</v>
      </c>
      <c r="AI82" s="7">
        <v>4300</v>
      </c>
      <c r="AJ82" s="7">
        <v>404</v>
      </c>
      <c r="AK82" s="7">
        <v>1876</v>
      </c>
      <c r="AL82" s="49" t="s">
        <v>485</v>
      </c>
      <c r="AM82" s="7">
        <v>6580</v>
      </c>
      <c r="AN82" s="8">
        <v>17.09090909090909</v>
      </c>
      <c r="AO82" s="52" t="s">
        <v>485</v>
      </c>
      <c r="AP82" s="9">
        <v>0.5</v>
      </c>
      <c r="AQ82" s="52" t="s">
        <v>485</v>
      </c>
      <c r="AR82" s="9">
        <v>0.5</v>
      </c>
      <c r="AS82" s="10">
        <v>770</v>
      </c>
      <c r="AT82" s="10">
        <v>1</v>
      </c>
      <c r="AU82" s="10">
        <v>10</v>
      </c>
      <c r="AV82" s="15" t="s">
        <v>471</v>
      </c>
      <c r="AW82" s="15" t="s">
        <v>474</v>
      </c>
      <c r="AX82" s="10">
        <v>10</v>
      </c>
      <c r="AY82" s="10">
        <v>480</v>
      </c>
      <c r="AZ82" s="3">
        <v>2000</v>
      </c>
      <c r="BA82" s="47" t="s">
        <v>485</v>
      </c>
      <c r="BB82" s="23">
        <v>46</v>
      </c>
    </row>
    <row r="83" spans="1:54" ht="15.9" customHeight="1" x14ac:dyDescent="0.3">
      <c r="A83" s="22" t="s">
        <v>285</v>
      </c>
      <c r="B83" s="17" t="s">
        <v>283</v>
      </c>
      <c r="C83" s="17" t="s">
        <v>284</v>
      </c>
      <c r="D83" s="17" t="s">
        <v>285</v>
      </c>
      <c r="E83" s="6" t="s">
        <v>286</v>
      </c>
      <c r="F83" s="6" t="s">
        <v>287</v>
      </c>
      <c r="G83" s="3">
        <v>803</v>
      </c>
      <c r="H83" s="3">
        <v>34</v>
      </c>
      <c r="I83" s="3">
        <v>179</v>
      </c>
      <c r="J83" s="3">
        <v>213</v>
      </c>
      <c r="K83" s="4">
        <v>3</v>
      </c>
      <c r="L83" s="3">
        <v>216</v>
      </c>
      <c r="M83" s="5">
        <v>0.26899128268991285</v>
      </c>
      <c r="N83" s="47" t="s">
        <v>485</v>
      </c>
      <c r="O83" s="3">
        <v>8</v>
      </c>
      <c r="P83" s="3">
        <v>72</v>
      </c>
      <c r="Q83" s="3">
        <v>3834</v>
      </c>
      <c r="R83" s="5">
        <v>4.7745952677459531</v>
      </c>
      <c r="S83" s="3">
        <v>9</v>
      </c>
      <c r="T83" s="3">
        <v>50</v>
      </c>
      <c r="U83" s="48" t="s">
        <v>485</v>
      </c>
      <c r="V83" s="3">
        <v>5</v>
      </c>
      <c r="W83" s="7">
        <v>4224</v>
      </c>
      <c r="X83" s="7">
        <v>7000</v>
      </c>
      <c r="Y83" s="49" t="s">
        <v>485</v>
      </c>
      <c r="Z83" s="49" t="s">
        <v>485</v>
      </c>
      <c r="AA83" s="7">
        <v>11224</v>
      </c>
      <c r="AB83" s="14">
        <v>5717</v>
      </c>
      <c r="AC83" s="14">
        <v>840</v>
      </c>
      <c r="AD83" s="7">
        <v>1465</v>
      </c>
      <c r="AE83" s="14">
        <v>3202</v>
      </c>
      <c r="AF83" s="7">
        <v>11224</v>
      </c>
      <c r="AG83" s="8">
        <v>13.977584059775841</v>
      </c>
      <c r="AH83" s="49" t="s">
        <v>485</v>
      </c>
      <c r="AI83" s="7">
        <v>949</v>
      </c>
      <c r="AJ83" s="7">
        <v>156</v>
      </c>
      <c r="AK83" s="7">
        <v>185</v>
      </c>
      <c r="AL83" s="7">
        <v>175</v>
      </c>
      <c r="AM83" s="7">
        <v>1465</v>
      </c>
      <c r="AN83" s="8">
        <v>1.8244084682440846</v>
      </c>
      <c r="AO83" s="52" t="s">
        <v>485</v>
      </c>
      <c r="AP83" s="9">
        <v>0.4</v>
      </c>
      <c r="AQ83" s="52" t="s">
        <v>485</v>
      </c>
      <c r="AR83" s="9">
        <v>0.4</v>
      </c>
      <c r="AS83" s="10">
        <v>2007.5</v>
      </c>
      <c r="AT83" s="53" t="s">
        <v>485</v>
      </c>
      <c r="AU83" s="53" t="s">
        <v>485</v>
      </c>
      <c r="AV83" s="15" t="s">
        <v>472</v>
      </c>
      <c r="AW83" s="15" t="s">
        <v>476</v>
      </c>
      <c r="AX83" s="10">
        <v>16</v>
      </c>
      <c r="AY83" s="10">
        <v>832</v>
      </c>
      <c r="AZ83" s="3">
        <v>1063</v>
      </c>
      <c r="BA83" s="47" t="s">
        <v>485</v>
      </c>
      <c r="BB83" s="23">
        <v>66</v>
      </c>
    </row>
    <row r="84" spans="1:54" ht="15.9" customHeight="1" x14ac:dyDescent="0.3">
      <c r="A84" s="22" t="s">
        <v>406</v>
      </c>
      <c r="B84" s="17" t="s">
        <v>404</v>
      </c>
      <c r="C84" s="17" t="s">
        <v>405</v>
      </c>
      <c r="D84" s="17" t="s">
        <v>406</v>
      </c>
      <c r="E84" s="6" t="s">
        <v>407</v>
      </c>
      <c r="F84" s="6" t="s">
        <v>408</v>
      </c>
      <c r="G84" s="3">
        <v>4251</v>
      </c>
      <c r="H84" s="3">
        <v>6989</v>
      </c>
      <c r="I84" s="3">
        <v>4966</v>
      </c>
      <c r="J84" s="3">
        <v>11955</v>
      </c>
      <c r="K84" s="4">
        <v>2706</v>
      </c>
      <c r="L84" s="3">
        <v>14661</v>
      </c>
      <c r="M84" s="5">
        <v>3.448835568101623</v>
      </c>
      <c r="N84" s="47" t="s">
        <v>485</v>
      </c>
      <c r="O84" s="3">
        <v>1421</v>
      </c>
      <c r="P84" s="3">
        <v>1733</v>
      </c>
      <c r="Q84" s="3">
        <v>5981</v>
      </c>
      <c r="R84" s="5">
        <v>1.4069630675135263</v>
      </c>
      <c r="S84" s="47" t="s">
        <v>485</v>
      </c>
      <c r="T84" s="3">
        <v>366</v>
      </c>
      <c r="U84" s="6">
        <v>8</v>
      </c>
      <c r="V84" s="3">
        <v>57</v>
      </c>
      <c r="W84" s="7">
        <v>188697</v>
      </c>
      <c r="X84" s="7">
        <v>8500</v>
      </c>
      <c r="Y84" s="49" t="s">
        <v>485</v>
      </c>
      <c r="Z84" s="49" t="s">
        <v>485</v>
      </c>
      <c r="AA84" s="7">
        <v>197197</v>
      </c>
      <c r="AB84" s="14">
        <v>87717</v>
      </c>
      <c r="AC84" s="14">
        <v>23177</v>
      </c>
      <c r="AD84" s="7">
        <v>26915</v>
      </c>
      <c r="AE84" s="14">
        <v>59388</v>
      </c>
      <c r="AF84" s="7">
        <v>197197</v>
      </c>
      <c r="AG84" s="8">
        <v>46.388379204892964</v>
      </c>
      <c r="AH84" s="49" t="s">
        <v>485</v>
      </c>
      <c r="AI84" s="7">
        <v>14221</v>
      </c>
      <c r="AJ84" s="7">
        <v>7306</v>
      </c>
      <c r="AK84" s="7">
        <v>4125</v>
      </c>
      <c r="AL84" s="7">
        <v>1263</v>
      </c>
      <c r="AM84" s="7">
        <v>26915</v>
      </c>
      <c r="AN84" s="8">
        <v>6.331451423194542</v>
      </c>
      <c r="AO84" s="9">
        <v>1</v>
      </c>
      <c r="AP84" s="52" t="s">
        <v>485</v>
      </c>
      <c r="AQ84" s="9">
        <v>0.5</v>
      </c>
      <c r="AR84" s="9">
        <v>0.5</v>
      </c>
      <c r="AS84" s="10">
        <v>8502</v>
      </c>
      <c r="AT84" s="10">
        <v>6</v>
      </c>
      <c r="AU84" s="10">
        <v>750</v>
      </c>
      <c r="AV84" s="15" t="s">
        <v>472</v>
      </c>
      <c r="AW84" s="15" t="s">
        <v>476</v>
      </c>
      <c r="AX84" s="10">
        <v>38</v>
      </c>
      <c r="AY84" s="10">
        <v>1976</v>
      </c>
      <c r="AZ84" s="3">
        <v>17743</v>
      </c>
      <c r="BA84" s="3">
        <v>338</v>
      </c>
      <c r="BB84" s="23">
        <v>103</v>
      </c>
    </row>
    <row r="85" spans="1:54" ht="15.9" customHeight="1" x14ac:dyDescent="0.3">
      <c r="A85" s="22" t="s">
        <v>290</v>
      </c>
      <c r="B85" s="17" t="s">
        <v>288</v>
      </c>
      <c r="C85" s="17" t="s">
        <v>289</v>
      </c>
      <c r="D85" s="17" t="s">
        <v>290</v>
      </c>
      <c r="E85" s="6" t="s">
        <v>291</v>
      </c>
      <c r="F85" s="6" t="s">
        <v>292</v>
      </c>
      <c r="G85" s="3">
        <v>4486</v>
      </c>
      <c r="H85" s="3">
        <v>30642</v>
      </c>
      <c r="I85" s="3">
        <v>8654</v>
      </c>
      <c r="J85" s="3">
        <v>39296</v>
      </c>
      <c r="K85" s="4">
        <v>8006</v>
      </c>
      <c r="L85" s="3">
        <v>47302</v>
      </c>
      <c r="M85" s="5">
        <v>10.544360231832368</v>
      </c>
      <c r="N85" s="3">
        <v>638</v>
      </c>
      <c r="O85" s="3">
        <v>1435</v>
      </c>
      <c r="P85" s="3">
        <v>1120</v>
      </c>
      <c r="Q85" s="3">
        <v>41270</v>
      </c>
      <c r="R85" s="5">
        <v>9.1997325011145783</v>
      </c>
      <c r="S85" s="3">
        <v>2310</v>
      </c>
      <c r="T85" s="3">
        <v>746</v>
      </c>
      <c r="U85" s="6">
        <v>26</v>
      </c>
      <c r="V85" s="3">
        <v>127</v>
      </c>
      <c r="W85" s="7">
        <v>334305</v>
      </c>
      <c r="X85" s="7">
        <v>7000</v>
      </c>
      <c r="Y85" s="49" t="s">
        <v>485</v>
      </c>
      <c r="Z85" s="7">
        <v>12400</v>
      </c>
      <c r="AA85" s="7">
        <v>353705</v>
      </c>
      <c r="AB85" s="7">
        <v>205977</v>
      </c>
      <c r="AC85" s="7">
        <v>49725</v>
      </c>
      <c r="AD85" s="7">
        <v>26627</v>
      </c>
      <c r="AE85" s="7">
        <v>75943</v>
      </c>
      <c r="AF85" s="7">
        <v>358272</v>
      </c>
      <c r="AG85" s="8">
        <v>79.864467231386541</v>
      </c>
      <c r="AH85" s="49" t="s">
        <v>485</v>
      </c>
      <c r="AI85" s="7">
        <v>14147</v>
      </c>
      <c r="AJ85" s="7">
        <v>7793</v>
      </c>
      <c r="AK85" s="7">
        <v>4687</v>
      </c>
      <c r="AL85" s="49" t="s">
        <v>485</v>
      </c>
      <c r="AM85" s="7">
        <v>26627</v>
      </c>
      <c r="AN85" s="8">
        <v>5.935577351761034</v>
      </c>
      <c r="AO85" s="9">
        <v>1</v>
      </c>
      <c r="AP85" s="9">
        <v>2</v>
      </c>
      <c r="AQ85" s="9">
        <v>2.36</v>
      </c>
      <c r="AR85" s="9">
        <v>4.3599999999999994</v>
      </c>
      <c r="AS85" s="10">
        <v>1028.8990825688074</v>
      </c>
      <c r="AT85" s="10">
        <v>15</v>
      </c>
      <c r="AU85" s="10">
        <v>175</v>
      </c>
      <c r="AV85" s="15" t="s">
        <v>473</v>
      </c>
      <c r="AW85" s="15" t="s">
        <v>476</v>
      </c>
      <c r="AX85" s="10">
        <v>55</v>
      </c>
      <c r="AY85" s="10">
        <v>2784</v>
      </c>
      <c r="AZ85" s="3">
        <v>40663</v>
      </c>
      <c r="BA85" s="3">
        <v>1500</v>
      </c>
      <c r="BB85" s="23">
        <v>67</v>
      </c>
    </row>
    <row r="86" spans="1:54" ht="15.9" customHeight="1" x14ac:dyDescent="0.3">
      <c r="A86" s="22" t="s">
        <v>295</v>
      </c>
      <c r="B86" s="17" t="s">
        <v>293</v>
      </c>
      <c r="C86" s="17" t="s">
        <v>294</v>
      </c>
      <c r="D86" s="17" t="s">
        <v>295</v>
      </c>
      <c r="E86" s="6" t="s">
        <v>296</v>
      </c>
      <c r="F86" s="6" t="s">
        <v>297</v>
      </c>
      <c r="G86" s="3">
        <v>25454</v>
      </c>
      <c r="H86" s="3">
        <v>57786</v>
      </c>
      <c r="I86" s="3">
        <v>73533</v>
      </c>
      <c r="J86" s="3">
        <v>131319</v>
      </c>
      <c r="K86" s="4">
        <v>23860</v>
      </c>
      <c r="L86" s="3">
        <v>155179</v>
      </c>
      <c r="M86" s="5">
        <v>6.0964484953248999</v>
      </c>
      <c r="N86" s="3">
        <v>237</v>
      </c>
      <c r="O86" s="3">
        <v>1155</v>
      </c>
      <c r="P86" s="3">
        <v>2948</v>
      </c>
      <c r="Q86" s="3">
        <v>50748</v>
      </c>
      <c r="R86" s="5">
        <v>1.9937141510175218</v>
      </c>
      <c r="S86" s="3">
        <v>1207</v>
      </c>
      <c r="T86" s="3">
        <v>894</v>
      </c>
      <c r="U86" s="6">
        <v>4</v>
      </c>
      <c r="V86" s="3">
        <v>129</v>
      </c>
      <c r="W86" s="7">
        <v>531820</v>
      </c>
      <c r="X86" s="7">
        <v>7000</v>
      </c>
      <c r="Y86" s="49" t="s">
        <v>485</v>
      </c>
      <c r="Z86" s="7">
        <v>16011</v>
      </c>
      <c r="AA86" s="7">
        <v>554831</v>
      </c>
      <c r="AB86" s="7">
        <v>279588</v>
      </c>
      <c r="AC86" s="7">
        <v>83639</v>
      </c>
      <c r="AD86" s="7">
        <v>55963</v>
      </c>
      <c r="AE86" s="7">
        <v>125721</v>
      </c>
      <c r="AF86" s="7">
        <v>544911</v>
      </c>
      <c r="AG86" s="8">
        <v>21.407676593069851</v>
      </c>
      <c r="AH86" s="49" t="s">
        <v>485</v>
      </c>
      <c r="AI86" s="7">
        <v>35883</v>
      </c>
      <c r="AJ86" s="7">
        <v>5596</v>
      </c>
      <c r="AK86" s="7">
        <v>3545</v>
      </c>
      <c r="AL86" s="7">
        <v>10939</v>
      </c>
      <c r="AM86" s="7">
        <v>55963</v>
      </c>
      <c r="AN86" s="8">
        <v>2.1985935412901707</v>
      </c>
      <c r="AO86" s="9">
        <v>1</v>
      </c>
      <c r="AP86" s="9">
        <v>3</v>
      </c>
      <c r="AQ86" s="9">
        <v>4.75</v>
      </c>
      <c r="AR86" s="9">
        <v>7.75</v>
      </c>
      <c r="AS86" s="10">
        <v>3284.3870967741937</v>
      </c>
      <c r="AT86" s="10">
        <v>55</v>
      </c>
      <c r="AU86" s="10">
        <v>570</v>
      </c>
      <c r="AV86" s="15" t="s">
        <v>472</v>
      </c>
      <c r="AW86" s="15" t="s">
        <v>476</v>
      </c>
      <c r="AX86" s="10">
        <v>40</v>
      </c>
      <c r="AY86" s="10">
        <v>2040</v>
      </c>
      <c r="AZ86" s="47" t="s">
        <v>485</v>
      </c>
      <c r="BA86" s="47" t="s">
        <v>485</v>
      </c>
      <c r="BB86" s="23">
        <v>76</v>
      </c>
    </row>
    <row r="87" spans="1:54" ht="15.9" customHeight="1" x14ac:dyDescent="0.3">
      <c r="A87" s="22" t="s">
        <v>299</v>
      </c>
      <c r="B87" s="17" t="s">
        <v>298</v>
      </c>
      <c r="C87" s="17" t="s">
        <v>1</v>
      </c>
      <c r="D87" s="17" t="s">
        <v>299</v>
      </c>
      <c r="E87" s="6" t="s">
        <v>300</v>
      </c>
      <c r="F87" s="6" t="s">
        <v>301</v>
      </c>
      <c r="G87" s="3">
        <v>2653</v>
      </c>
      <c r="H87" s="3">
        <v>6463</v>
      </c>
      <c r="I87" s="3">
        <v>6566</v>
      </c>
      <c r="J87" s="3">
        <v>13029</v>
      </c>
      <c r="K87" s="4">
        <v>3932</v>
      </c>
      <c r="L87" s="3">
        <v>16961</v>
      </c>
      <c r="M87" s="5">
        <v>6.3931398416886545</v>
      </c>
      <c r="N87" s="3">
        <v>73</v>
      </c>
      <c r="O87" s="3">
        <v>264</v>
      </c>
      <c r="P87" s="3">
        <v>499</v>
      </c>
      <c r="Q87" s="3">
        <v>14122</v>
      </c>
      <c r="R87" s="5">
        <v>5.3230305314738029</v>
      </c>
      <c r="S87" s="3">
        <v>447</v>
      </c>
      <c r="T87" s="3">
        <v>475</v>
      </c>
      <c r="U87" s="48" t="s">
        <v>485</v>
      </c>
      <c r="V87" s="3">
        <v>36</v>
      </c>
      <c r="W87" s="7">
        <v>94402</v>
      </c>
      <c r="X87" s="7">
        <v>7000</v>
      </c>
      <c r="Y87" s="49" t="s">
        <v>485</v>
      </c>
      <c r="Z87" s="49" t="s">
        <v>485</v>
      </c>
      <c r="AA87" s="7">
        <v>101402</v>
      </c>
      <c r="AB87" s="14">
        <v>50113</v>
      </c>
      <c r="AC87" s="14">
        <v>13961</v>
      </c>
      <c r="AD87" s="7">
        <v>14090</v>
      </c>
      <c r="AE87" s="14">
        <v>23238</v>
      </c>
      <c r="AF87" s="7">
        <v>101402</v>
      </c>
      <c r="AG87" s="8">
        <v>38.221635883905016</v>
      </c>
      <c r="AH87" s="49" t="s">
        <v>485</v>
      </c>
      <c r="AI87" s="7">
        <v>14090</v>
      </c>
      <c r="AJ87" s="49" t="s">
        <v>485</v>
      </c>
      <c r="AK87" s="49" t="s">
        <v>485</v>
      </c>
      <c r="AL87" s="49" t="s">
        <v>485</v>
      </c>
      <c r="AM87" s="7">
        <v>14090</v>
      </c>
      <c r="AN87" s="8">
        <v>5.3109687146626463</v>
      </c>
      <c r="AO87" s="52" t="s">
        <v>485</v>
      </c>
      <c r="AP87" s="9">
        <v>0.75</v>
      </c>
      <c r="AQ87" s="9">
        <v>0.98</v>
      </c>
      <c r="AR87" s="9">
        <v>1.73</v>
      </c>
      <c r="AS87" s="10">
        <v>1533.5260115606936</v>
      </c>
      <c r="AT87" s="10">
        <v>14</v>
      </c>
      <c r="AU87" s="10">
        <v>308</v>
      </c>
      <c r="AV87" s="15" t="s">
        <v>472</v>
      </c>
      <c r="AW87" s="15" t="s">
        <v>476</v>
      </c>
      <c r="AX87" s="10">
        <v>38</v>
      </c>
      <c r="AY87" s="10">
        <v>1976</v>
      </c>
      <c r="AZ87" s="3">
        <v>10084</v>
      </c>
      <c r="BA87" s="3">
        <v>733</v>
      </c>
      <c r="BB87" s="23">
        <v>74</v>
      </c>
    </row>
    <row r="88" spans="1:54" ht="15.9" customHeight="1" x14ac:dyDescent="0.3">
      <c r="A88" s="22" t="s">
        <v>304</v>
      </c>
      <c r="B88" s="17" t="s">
        <v>302</v>
      </c>
      <c r="C88" s="17" t="s">
        <v>303</v>
      </c>
      <c r="D88" s="17" t="s">
        <v>304</v>
      </c>
      <c r="E88" s="6" t="s">
        <v>305</v>
      </c>
      <c r="F88" s="6" t="s">
        <v>306</v>
      </c>
      <c r="G88" s="3">
        <v>2543</v>
      </c>
      <c r="H88" s="3">
        <v>14911</v>
      </c>
      <c r="I88" s="3">
        <v>10939</v>
      </c>
      <c r="J88" s="3">
        <v>25850</v>
      </c>
      <c r="K88" s="4">
        <v>8948</v>
      </c>
      <c r="L88" s="3">
        <v>34798</v>
      </c>
      <c r="M88" s="5">
        <v>13.683837986629964</v>
      </c>
      <c r="N88" s="47" t="s">
        <v>485</v>
      </c>
      <c r="O88" s="3">
        <v>351</v>
      </c>
      <c r="P88" s="3">
        <v>1352</v>
      </c>
      <c r="Q88" s="3">
        <v>40177</v>
      </c>
      <c r="R88" s="5">
        <v>15.799056232795911</v>
      </c>
      <c r="S88" s="3">
        <v>558</v>
      </c>
      <c r="T88" s="3">
        <v>778</v>
      </c>
      <c r="U88" s="6">
        <v>27</v>
      </c>
      <c r="V88" s="3">
        <v>73</v>
      </c>
      <c r="W88" s="7">
        <v>138666</v>
      </c>
      <c r="X88" s="7">
        <v>7000</v>
      </c>
      <c r="Y88" s="7">
        <v>4557</v>
      </c>
      <c r="Z88" s="7">
        <v>16046</v>
      </c>
      <c r="AA88" s="7">
        <v>166269</v>
      </c>
      <c r="AB88" s="7">
        <v>69811</v>
      </c>
      <c r="AC88" s="7">
        <v>40669</v>
      </c>
      <c r="AD88" s="7">
        <v>31077</v>
      </c>
      <c r="AE88" s="7">
        <v>24712</v>
      </c>
      <c r="AF88" s="7">
        <v>166269</v>
      </c>
      <c r="AG88" s="8">
        <v>65.383012190326383</v>
      </c>
      <c r="AH88" s="49" t="s">
        <v>485</v>
      </c>
      <c r="AI88" s="7">
        <v>31077</v>
      </c>
      <c r="AJ88" s="49" t="s">
        <v>485</v>
      </c>
      <c r="AK88" s="49" t="s">
        <v>485</v>
      </c>
      <c r="AL88" s="49" t="s">
        <v>485</v>
      </c>
      <c r="AM88" s="7">
        <v>31077</v>
      </c>
      <c r="AN88" s="8">
        <v>12.220605583955958</v>
      </c>
      <c r="AO88" s="52" t="s">
        <v>485</v>
      </c>
      <c r="AP88" s="9">
        <v>1</v>
      </c>
      <c r="AQ88" s="9">
        <v>1.1499999999999999</v>
      </c>
      <c r="AR88" s="9">
        <v>2.15</v>
      </c>
      <c r="AS88" s="10">
        <v>1182.7906976744187</v>
      </c>
      <c r="AT88" s="10">
        <v>9</v>
      </c>
      <c r="AU88" s="10">
        <v>985</v>
      </c>
      <c r="AV88" s="15" t="s">
        <v>472</v>
      </c>
      <c r="AW88" s="15" t="s">
        <v>476</v>
      </c>
      <c r="AX88" s="10">
        <v>37</v>
      </c>
      <c r="AY88" s="10">
        <v>1924</v>
      </c>
      <c r="AZ88" s="3">
        <v>27600</v>
      </c>
      <c r="BA88" s="3">
        <v>3100</v>
      </c>
      <c r="BB88" s="23">
        <v>34</v>
      </c>
    </row>
    <row r="89" spans="1:54" ht="15.9" customHeight="1" x14ac:dyDescent="0.3">
      <c r="A89" s="30" t="s">
        <v>447</v>
      </c>
      <c r="B89" s="31" t="s">
        <v>447</v>
      </c>
      <c r="C89" s="56" t="s">
        <v>485</v>
      </c>
      <c r="D89" s="31" t="s">
        <v>447</v>
      </c>
      <c r="E89" s="57" t="s">
        <v>485</v>
      </c>
      <c r="F89" s="57" t="s">
        <v>485</v>
      </c>
      <c r="G89" s="32">
        <v>36523</v>
      </c>
      <c r="H89" s="32">
        <v>22140</v>
      </c>
      <c r="I89" s="58" t="s">
        <v>485</v>
      </c>
      <c r="J89" s="33">
        <v>22140</v>
      </c>
      <c r="K89" s="34">
        <v>20760</v>
      </c>
      <c r="L89" s="32">
        <v>42900</v>
      </c>
      <c r="M89" s="35">
        <v>1.17</v>
      </c>
      <c r="N89" s="58" t="s">
        <v>485</v>
      </c>
      <c r="O89" s="32">
        <v>650</v>
      </c>
      <c r="P89" s="58" t="s">
        <v>485</v>
      </c>
      <c r="Q89" s="58" t="s">
        <v>485</v>
      </c>
      <c r="R89" s="59" t="s">
        <v>485</v>
      </c>
      <c r="S89" s="58" t="s">
        <v>485</v>
      </c>
      <c r="T89" s="58" t="s">
        <v>485</v>
      </c>
      <c r="U89" s="56" t="s">
        <v>485</v>
      </c>
      <c r="V89" s="58" t="s">
        <v>485</v>
      </c>
      <c r="W89" s="56" t="s">
        <v>485</v>
      </c>
      <c r="X89" s="56" t="s">
        <v>485</v>
      </c>
      <c r="Y89" s="36">
        <v>232470</v>
      </c>
      <c r="Z89" s="56" t="s">
        <v>485</v>
      </c>
      <c r="AA89" s="37">
        <v>232470</v>
      </c>
      <c r="AB89" s="36">
        <v>116927</v>
      </c>
      <c r="AC89" s="36">
        <v>39799</v>
      </c>
      <c r="AD89" s="36">
        <v>29249</v>
      </c>
      <c r="AE89" s="36">
        <v>46495</v>
      </c>
      <c r="AF89" s="37">
        <v>232470</v>
      </c>
      <c r="AG89" s="38">
        <v>6.3650302549078663</v>
      </c>
      <c r="AH89" s="56" t="s">
        <v>485</v>
      </c>
      <c r="AI89" s="36">
        <v>25256</v>
      </c>
      <c r="AJ89" s="60" t="s">
        <v>485</v>
      </c>
      <c r="AK89" s="36">
        <v>3993</v>
      </c>
      <c r="AL89" s="60" t="s">
        <v>485</v>
      </c>
      <c r="AM89" s="37">
        <v>29249</v>
      </c>
      <c r="AN89" s="38">
        <v>0.8</v>
      </c>
      <c r="AO89" s="56" t="s">
        <v>485</v>
      </c>
      <c r="AP89" s="56" t="s">
        <v>485</v>
      </c>
      <c r="AQ89" s="56" t="s">
        <v>485</v>
      </c>
      <c r="AR89" s="61" t="s">
        <v>485</v>
      </c>
      <c r="AS89" s="62" t="s">
        <v>485</v>
      </c>
      <c r="AT89" s="63" t="s">
        <v>485</v>
      </c>
      <c r="AU89" s="63" t="s">
        <v>485</v>
      </c>
      <c r="AV89" s="64" t="s">
        <v>485</v>
      </c>
      <c r="AW89" s="64" t="s">
        <v>485</v>
      </c>
      <c r="AX89" s="63" t="s">
        <v>485</v>
      </c>
      <c r="AY89" s="63" t="s">
        <v>485</v>
      </c>
      <c r="AZ89" s="58" t="s">
        <v>485</v>
      </c>
      <c r="BA89" s="58" t="s">
        <v>485</v>
      </c>
      <c r="BB89" s="65" t="s">
        <v>485</v>
      </c>
    </row>
    <row r="90" spans="1:54" ht="15.9" customHeight="1" x14ac:dyDescent="0.3">
      <c r="A90" s="39" t="s">
        <v>483</v>
      </c>
      <c r="B90" s="66" t="s">
        <v>485</v>
      </c>
      <c r="C90" s="66" t="s">
        <v>485</v>
      </c>
      <c r="D90" s="66" t="s">
        <v>485</v>
      </c>
      <c r="E90" s="67" t="s">
        <v>485</v>
      </c>
      <c r="F90" s="67" t="s">
        <v>485</v>
      </c>
      <c r="G90" s="40">
        <f>SUBTOTAL(109,Table1[FY1997 Population])</f>
        <v>610300</v>
      </c>
      <c r="H90" s="40">
        <f>SUBTOTAL(109,Table1[FY1997 Adult Book Circulation])</f>
        <v>2011186</v>
      </c>
      <c r="I90" s="40">
        <f>SUBTOTAL(109,Table1[FY1997 Juvenile Book  Circulation])</f>
        <v>999236</v>
      </c>
      <c r="J90" s="40">
        <f>SUBTOTAL(109,Table1[FY1997 Total  Book  Circulation])</f>
        <v>3010422</v>
      </c>
      <c r="K90" s="40">
        <f>SUBTOTAL(109,Table1[FY1997 All Other  Circulation])</f>
        <v>772033</v>
      </c>
      <c r="L90" s="40">
        <f>SUBTOTAL(109,Table1[FY1997 Total Circulation])</f>
        <v>3782455</v>
      </c>
      <c r="M90" s="40">
        <f>SUBTOTAL(109,Table1[FY1997 Circulation Per Capita])</f>
        <v>1161.6708554570384</v>
      </c>
      <c r="N90" s="40">
        <f>SUBTOTAL(109,Table1[FY1997 ILLs Provided])</f>
        <v>19338</v>
      </c>
      <c r="O90" s="40">
        <f>SUBTOTAL(109,Table1[FY1997 ILLs Received])</f>
        <v>33109</v>
      </c>
      <c r="P90" s="40">
        <f>SUBTOTAL(109,Table1[FY1997 Books &amp; Serial Volumes Added])</f>
        <v>134977</v>
      </c>
      <c r="Q90" s="40">
        <f>SUBTOTAL(109,Table1[FY1997 Total Books &amp; Serial Volumes])</f>
        <v>2017412</v>
      </c>
      <c r="R90" s="40">
        <f>SUBTOTAL(109,Table1[FY1997 Books &amp; Serial Volumes Per Capita ])</f>
        <v>1657.9688266664054</v>
      </c>
      <c r="S90" s="40">
        <f>SUBTOTAL(109,Table1[[FY1997 Total Audio Material Volumes ]])</f>
        <v>64170</v>
      </c>
      <c r="T90" s="40">
        <f>SUBTOTAL(109,Table1[[FY1997 Total Video Material Volumes ]])</f>
        <v>54155</v>
      </c>
      <c r="U90" s="40">
        <f>SUBTOTAL(109,Table1[FY1997 Total Number of Electronic Materials])</f>
        <v>1158</v>
      </c>
      <c r="V90" s="40">
        <f>SUBTOTAL(109,Table1[FY1997 Total Subscription Titles])</f>
        <v>6553</v>
      </c>
      <c r="W90" s="40">
        <f>SUBTOTAL(109,Table1[FY1997 Total Local Government Income])</f>
        <v>18775445</v>
      </c>
      <c r="X90" s="40">
        <f>SUBTOTAL(109,Table1[FY1997 Total State Government Income])</f>
        <v>867513</v>
      </c>
      <c r="Y90" s="40">
        <f>SUBTOTAL(109,Table1[FY1997 Total Federal Government Income])</f>
        <v>394050</v>
      </c>
      <c r="Z90" s="40">
        <f>SUBTOTAL(109,Table1[FY1997 Total All Other Income])</f>
        <v>1028296</v>
      </c>
      <c r="AA90" s="40">
        <f>SUBTOTAL(109,Table1[FY1997 Total Operating Income])</f>
        <v>21065304</v>
      </c>
      <c r="AB90" s="40">
        <f>SUBTOTAL(109,Table1[FY1997 Salaries and Wages])</f>
        <v>9784561</v>
      </c>
      <c r="AC90" s="40">
        <f>SUBTOTAL(109,Table1[FY1997 Benefits])</f>
        <v>3456603</v>
      </c>
      <c r="AD90" s="40">
        <f>SUBTOTAL(109,Table1[FY1997 Total Collection Expenditures])</f>
        <v>2450393</v>
      </c>
      <c r="AE90" s="40">
        <f>SUBTOTAL(109,Table1[FY1997 Total Other  Expenditures])</f>
        <v>5005220</v>
      </c>
      <c r="AF90" s="40">
        <f>SUBTOTAL(109,Table1[FY1997 Total Operating  Expenditures])</f>
        <v>20696777</v>
      </c>
      <c r="AG90" s="40">
        <f>SUBTOTAL(109,Table1[[FY1997  Operating  Expenditures Per Capita ]])</f>
        <v>3878.0828715832135</v>
      </c>
      <c r="AH90" s="40">
        <f>SUBTOTAL(109,Table1[FY1997 Capital Outlay])</f>
        <v>136964</v>
      </c>
      <c r="AI90" s="40">
        <f>SUBTOTAL(109,Table1[FY1997 Book Expenditures])</f>
        <v>1334802</v>
      </c>
      <c r="AJ90" s="40">
        <f>SUBTOTAL(109,Table1[FY1997 Subscriptions  Expenditures])</f>
        <v>660899</v>
      </c>
      <c r="AK90" s="40">
        <f>SUBTOTAL(109,Table1[FY1997 Audiovisuals   Expenditures])</f>
        <v>215392</v>
      </c>
      <c r="AL90" s="40">
        <f>SUBTOTAL(109,Table1[FY1997 Other Materials   Expenditures])</f>
        <v>268549</v>
      </c>
      <c r="AM90" s="40">
        <f>SUBTOTAL(109,Table1[FY1997 Total Collection   Expenditures])</f>
        <v>2479642</v>
      </c>
      <c r="AN90" s="40">
        <f>SUBTOTAL(109,Table1[[FY1997  Collection   Expenditures per Capita ]])</f>
        <v>886.97220478575559</v>
      </c>
      <c r="AO90" s="40">
        <f>SUBTOTAL(109,Table1[FY1997 Librarians with MLS])</f>
        <v>65.900000000000006</v>
      </c>
      <c r="AP90" s="40">
        <f>SUBTOTAL(109,Table1[FY1997 All Employees with Title of Librarian])</f>
        <v>104.52000000000001</v>
      </c>
      <c r="AQ90" s="40">
        <f>SUBTOTAL(109,Table1[FY1997 All Other Paid Employees])</f>
        <v>180.65</v>
      </c>
      <c r="AR90" s="40">
        <f>SUBTOTAL(109,Table1[FY1997 Total Employees])</f>
        <v>285.17</v>
      </c>
      <c r="AS90" s="40">
        <f>SUBTOTAL(109,Table1[FY1997 Patrons Per Staff])</f>
        <v>127644.42113807012</v>
      </c>
      <c r="AT90" s="40">
        <f>SUBTOTAL(109,Table1[FY1997 Number of Volunteers])</f>
        <v>1566</v>
      </c>
      <c r="AU90" s="40">
        <f>SUBTOTAL(109,Table1[FY1997 Volunteer Hours Per Year])</f>
        <v>55152</v>
      </c>
      <c r="AV90" s="40">
        <f>SUBTOTAL(109,Table1[FY1997 Type of Library])</f>
        <v>0</v>
      </c>
      <c r="AW90" s="40">
        <f>SUBTOTAL(109,Table1[FY1997 Type of Library Board])</f>
        <v>0</v>
      </c>
      <c r="AX90" s="40">
        <f>SUBTOTAL(109,Table1[FY1997 Hours Open Per Week])</f>
        <v>2416</v>
      </c>
      <c r="AY90" s="40">
        <f>SUBTOTAL(109,Table1[FY1997 Hours Open Per Year])</f>
        <v>131902</v>
      </c>
      <c r="AZ90" s="40">
        <f>SUBTOTAL(109,Table1[[FY1997 Annual Attendance In Library ]])</f>
        <v>2929444</v>
      </c>
      <c r="BA90" s="40">
        <f>SUBTOTAL(109,Table1[FY1997 Annual Reference Questions])</f>
        <v>437938</v>
      </c>
      <c r="BB90" s="40">
        <f>SUBTOTAL(109,Table1[[FY1997 Annual Programs ]])</f>
        <v>8605</v>
      </c>
    </row>
    <row r="91" spans="1:54" ht="15.9" customHeight="1" x14ac:dyDescent="0.3">
      <c r="A91" s="11" t="s">
        <v>484</v>
      </c>
      <c r="B91" s="68" t="s">
        <v>485</v>
      </c>
      <c r="C91" s="68" t="s">
        <v>485</v>
      </c>
      <c r="D91" s="68" t="s">
        <v>485</v>
      </c>
      <c r="E91" s="69" t="s">
        <v>485</v>
      </c>
      <c r="F91" s="69" t="s">
        <v>485</v>
      </c>
      <c r="G91" s="70" t="s">
        <v>485</v>
      </c>
      <c r="H91" s="70" t="s">
        <v>485</v>
      </c>
      <c r="I91" s="70" t="s">
        <v>485</v>
      </c>
      <c r="J91" s="70" t="s">
        <v>485</v>
      </c>
      <c r="K91" s="71" t="s">
        <v>485</v>
      </c>
      <c r="L91" s="70" t="s">
        <v>485</v>
      </c>
      <c r="M91" s="70" t="s">
        <v>485</v>
      </c>
      <c r="N91" s="70" t="s">
        <v>485</v>
      </c>
      <c r="O91" s="70" t="s">
        <v>485</v>
      </c>
      <c r="P91" s="70" t="s">
        <v>485</v>
      </c>
      <c r="Q91" s="70" t="s">
        <v>485</v>
      </c>
      <c r="R91" s="72" t="s">
        <v>485</v>
      </c>
      <c r="S91" s="70" t="s">
        <v>485</v>
      </c>
      <c r="T91" s="70" t="s">
        <v>485</v>
      </c>
      <c r="U91" s="68" t="s">
        <v>485</v>
      </c>
      <c r="V91" s="70" t="s">
        <v>485</v>
      </c>
      <c r="W91" s="68" t="s">
        <v>485</v>
      </c>
      <c r="X91" s="68" t="s">
        <v>485</v>
      </c>
      <c r="Y91" s="68" t="s">
        <v>485</v>
      </c>
      <c r="Z91" s="68" t="s">
        <v>485</v>
      </c>
      <c r="AA91" s="68" t="s">
        <v>485</v>
      </c>
      <c r="AB91" s="68" t="s">
        <v>485</v>
      </c>
      <c r="AC91" s="68" t="s">
        <v>485</v>
      </c>
      <c r="AD91" s="68" t="s">
        <v>485</v>
      </c>
      <c r="AE91" s="68" t="s">
        <v>485</v>
      </c>
      <c r="AF91" s="68" t="s">
        <v>485</v>
      </c>
      <c r="AG91" s="68" t="s">
        <v>485</v>
      </c>
      <c r="AH91" s="68" t="s">
        <v>485</v>
      </c>
      <c r="AI91" s="68" t="s">
        <v>485</v>
      </c>
      <c r="AJ91" s="68" t="s">
        <v>485</v>
      </c>
      <c r="AK91" s="68" t="s">
        <v>485</v>
      </c>
      <c r="AL91" s="68" t="s">
        <v>485</v>
      </c>
      <c r="AM91" s="68" t="s">
        <v>485</v>
      </c>
      <c r="AN91" s="68" t="s">
        <v>485</v>
      </c>
      <c r="AO91" s="68" t="s">
        <v>485</v>
      </c>
      <c r="AP91" s="68" t="s">
        <v>485</v>
      </c>
      <c r="AQ91" s="68" t="s">
        <v>485</v>
      </c>
      <c r="AR91" s="68" t="s">
        <v>485</v>
      </c>
      <c r="AS91" s="71" t="s">
        <v>485</v>
      </c>
      <c r="AT91" s="71" t="s">
        <v>485</v>
      </c>
      <c r="AU91" s="71" t="s">
        <v>485</v>
      </c>
      <c r="AV91" s="73" t="s">
        <v>485</v>
      </c>
      <c r="AW91" s="73" t="s">
        <v>485</v>
      </c>
      <c r="AX91" s="71" t="s">
        <v>485</v>
      </c>
      <c r="AY91" s="71" t="s">
        <v>485</v>
      </c>
      <c r="AZ91" s="70" t="s">
        <v>485</v>
      </c>
      <c r="BA91" s="70" t="s">
        <v>485</v>
      </c>
      <c r="BB91" s="70" t="s">
        <v>485</v>
      </c>
    </row>
    <row r="92" spans="1:54" ht="15.9" hidden="1" customHeight="1" x14ac:dyDescent="0.3"/>
    <row r="93" spans="1:54" ht="15.9" hidden="1" customHeight="1" x14ac:dyDescent="0.3"/>
    <row r="94" spans="1:54" ht="15.9" hidden="1" customHeight="1" x14ac:dyDescent="0.3"/>
    <row r="95" spans="1:54" ht="15.9" hidden="1" customHeight="1" x14ac:dyDescent="0.3"/>
    <row r="96" spans="1:54" ht="15.9" hidden="1" customHeight="1" x14ac:dyDescent="0.3"/>
    <row r="97" ht="15.9" hidden="1" customHeight="1" x14ac:dyDescent="0.3"/>
    <row r="98" ht="15.9" hidden="1" customHeight="1" x14ac:dyDescent="0.3"/>
    <row r="99" ht="15.9" hidden="1" customHeight="1" x14ac:dyDescent="0.3"/>
    <row r="100" ht="15.9" hidden="1" customHeight="1" x14ac:dyDescent="0.3"/>
    <row r="101" ht="15.9" hidden="1" customHeight="1" x14ac:dyDescent="0.3"/>
    <row r="102" ht="15.9" hidden="1" customHeight="1" x14ac:dyDescent="0.3"/>
    <row r="103" ht="15.9" hidden="1" customHeight="1" x14ac:dyDescent="0.3"/>
    <row r="104" ht="15.9" hidden="1" customHeight="1" x14ac:dyDescent="0.3"/>
    <row r="105" ht="15.9" hidden="1" customHeight="1" x14ac:dyDescent="0.3"/>
    <row r="106" ht="15.9" hidden="1" customHeight="1" x14ac:dyDescent="0.3"/>
    <row r="107" ht="15.9" hidden="1" customHeight="1" x14ac:dyDescent="0.3"/>
    <row r="108" ht="15.9" hidden="1" customHeight="1" x14ac:dyDescent="0.3"/>
    <row r="109" ht="15.9" hidden="1" customHeight="1" x14ac:dyDescent="0.3"/>
    <row r="110" ht="15.9" hidden="1" customHeight="1" x14ac:dyDescent="0.3"/>
    <row r="111" ht="15.9" hidden="1" customHeight="1" x14ac:dyDescent="0.3"/>
    <row r="112" ht="15.9" hidden="1" customHeight="1" x14ac:dyDescent="0.3"/>
    <row r="113" ht="15.9" hidden="1" customHeight="1" x14ac:dyDescent="0.3"/>
    <row r="114" ht="15.9" hidden="1" customHeight="1" x14ac:dyDescent="0.3"/>
    <row r="115" ht="15.9" hidden="1" customHeight="1" x14ac:dyDescent="0.3"/>
    <row r="116" ht="15.9" hidden="1" customHeight="1" x14ac:dyDescent="0.3"/>
    <row r="117" ht="15.9" hidden="1" customHeight="1" x14ac:dyDescent="0.3"/>
    <row r="118" ht="15.9" hidden="1" customHeight="1" x14ac:dyDescent="0.3"/>
    <row r="119" ht="15.9" hidden="1" customHeight="1" x14ac:dyDescent="0.3"/>
    <row r="120" ht="15.9" hidden="1" customHeight="1" x14ac:dyDescent="0.3"/>
    <row r="121" ht="15.9" hidden="1" customHeight="1" x14ac:dyDescent="0.3"/>
    <row r="122" ht="15.9" hidden="1" customHeight="1" x14ac:dyDescent="0.3"/>
    <row r="123" ht="15.9" hidden="1" customHeight="1" x14ac:dyDescent="0.3"/>
    <row r="124" ht="15.9" hidden="1" customHeight="1" x14ac:dyDescent="0.3"/>
    <row r="125" ht="15.9" hidden="1" customHeight="1" x14ac:dyDescent="0.3"/>
    <row r="126" ht="15.9" hidden="1" customHeight="1" x14ac:dyDescent="0.3"/>
    <row r="127" ht="15.9" hidden="1" customHeight="1" x14ac:dyDescent="0.3"/>
    <row r="128" ht="15.9" hidden="1" customHeight="1" x14ac:dyDescent="0.3"/>
    <row r="129" ht="15.9" hidden="1" customHeight="1" x14ac:dyDescent="0.3"/>
    <row r="130" ht="15.9" hidden="1" customHeight="1" x14ac:dyDescent="0.3"/>
    <row r="131" ht="15.9" hidden="1" customHeight="1" x14ac:dyDescent="0.3"/>
    <row r="132" ht="15.9" hidden="1" customHeight="1" x14ac:dyDescent="0.3"/>
    <row r="133" ht="15.9" hidden="1" customHeight="1" x14ac:dyDescent="0.3"/>
    <row r="134" ht="15.9" hidden="1" customHeight="1" x14ac:dyDescent="0.3"/>
    <row r="135" ht="15.9" hidden="1" customHeight="1" x14ac:dyDescent="0.3"/>
    <row r="136" ht="15.9" hidden="1" customHeight="1" x14ac:dyDescent="0.3"/>
    <row r="137" ht="15.9" hidden="1" customHeight="1" x14ac:dyDescent="0.3"/>
    <row r="138" ht="15.9" hidden="1" customHeight="1" x14ac:dyDescent="0.3"/>
    <row r="139" ht="15.9" hidden="1" customHeight="1" x14ac:dyDescent="0.3"/>
    <row r="140" ht="15.9" hidden="1" customHeight="1" x14ac:dyDescent="0.3"/>
    <row r="141" ht="15.9" hidden="1" customHeight="1" x14ac:dyDescent="0.3"/>
    <row r="142" ht="15.9" hidden="1" customHeight="1" x14ac:dyDescent="0.3"/>
    <row r="143" ht="15.9" hidden="1" customHeight="1" x14ac:dyDescent="0.3"/>
    <row r="144" ht="15.9" hidden="1" customHeight="1" x14ac:dyDescent="0.3"/>
    <row r="145" ht="15.9" hidden="1" customHeight="1" x14ac:dyDescent="0.3"/>
    <row r="146" ht="15.9" hidden="1" customHeight="1" x14ac:dyDescent="0.3"/>
    <row r="147" ht="15.9" hidden="1" customHeight="1" x14ac:dyDescent="0.3"/>
    <row r="148" ht="15.9" hidden="1" customHeight="1" x14ac:dyDescent="0.3"/>
    <row r="149" ht="15.9" hidden="1" customHeight="1" x14ac:dyDescent="0.3"/>
    <row r="150" ht="15.9" hidden="1" customHeight="1" x14ac:dyDescent="0.3"/>
    <row r="151" ht="15.9" hidden="1" customHeight="1" x14ac:dyDescent="0.3"/>
    <row r="152" ht="15.9" hidden="1" customHeight="1" x14ac:dyDescent="0.3"/>
    <row r="153" ht="15.9" hidden="1" customHeight="1" x14ac:dyDescent="0.3"/>
    <row r="154" ht="15.9" hidden="1" customHeight="1" x14ac:dyDescent="0.3"/>
    <row r="155" ht="15.9" hidden="1" customHeight="1" x14ac:dyDescent="0.3"/>
    <row r="156" ht="15.9" hidden="1" customHeight="1" x14ac:dyDescent="0.3"/>
    <row r="157" ht="15.9" hidden="1" customHeight="1" x14ac:dyDescent="0.3"/>
    <row r="158" ht="15.9" hidden="1" customHeight="1" x14ac:dyDescent="0.3"/>
    <row r="159" ht="15.9" hidden="1" customHeight="1" x14ac:dyDescent="0.3"/>
    <row r="160" ht="15.9" hidden="1" customHeight="1" x14ac:dyDescent="0.3"/>
    <row r="161" ht="15.9" hidden="1" customHeight="1" x14ac:dyDescent="0.3"/>
    <row r="162" ht="15.9" hidden="1" customHeight="1" x14ac:dyDescent="0.3"/>
    <row r="163" ht="15.9" hidden="1" customHeight="1" x14ac:dyDescent="0.3"/>
    <row r="164" ht="15.9" hidden="1" customHeight="1" x14ac:dyDescent="0.3"/>
    <row r="165" ht="15.9" hidden="1" customHeight="1" x14ac:dyDescent="0.3"/>
    <row r="166" ht="15.9" hidden="1" customHeight="1" x14ac:dyDescent="0.3"/>
    <row r="167" ht="15.9" hidden="1" customHeight="1" x14ac:dyDescent="0.3"/>
    <row r="168" ht="15.9" hidden="1" customHeight="1" x14ac:dyDescent="0.3"/>
    <row r="169" ht="15.9" hidden="1" customHeight="1" x14ac:dyDescent="0.3"/>
    <row r="170" ht="15.9" hidden="1" customHeight="1" x14ac:dyDescent="0.3"/>
    <row r="171" ht="15.9" hidden="1" customHeight="1" x14ac:dyDescent="0.3"/>
    <row r="172" ht="15.9" hidden="1" customHeight="1" x14ac:dyDescent="0.3"/>
    <row r="173" ht="15.9" hidden="1" customHeight="1" x14ac:dyDescent="0.3"/>
    <row r="174" ht="15.9" hidden="1" customHeight="1" x14ac:dyDescent="0.3"/>
    <row r="175" ht="15.9" hidden="1" customHeight="1" x14ac:dyDescent="0.3"/>
    <row r="176" ht="15.9" hidden="1" customHeight="1" x14ac:dyDescent="0.3"/>
    <row r="177" ht="15.9" hidden="1" customHeight="1" x14ac:dyDescent="0.3"/>
    <row r="178" ht="15.9" hidden="1" customHeight="1" x14ac:dyDescent="0.3"/>
    <row r="179" ht="15.9" hidden="1" customHeight="1" x14ac:dyDescent="0.3"/>
    <row r="180" ht="15.9" hidden="1" customHeight="1" x14ac:dyDescent="0.3"/>
    <row r="181" ht="15.9" hidden="1" customHeight="1" x14ac:dyDescent="0.3"/>
    <row r="182" ht="15.9" hidden="1" customHeight="1" x14ac:dyDescent="0.3"/>
    <row r="183" ht="15.9" hidden="1" customHeight="1" x14ac:dyDescent="0.3"/>
    <row r="184" ht="15.9" hidden="1" customHeight="1" x14ac:dyDescent="0.3"/>
    <row r="185" ht="15.9" hidden="1" customHeight="1" x14ac:dyDescent="0.3"/>
    <row r="186" ht="15.9" hidden="1" customHeight="1" x14ac:dyDescent="0.3"/>
    <row r="187" ht="15.9" hidden="1" customHeight="1" x14ac:dyDescent="0.3"/>
    <row r="188" ht="15.9" hidden="1" customHeight="1" x14ac:dyDescent="0.3"/>
    <row r="189" ht="15.9" hidden="1" customHeight="1" x14ac:dyDescent="0.3"/>
    <row r="190" ht="15.9" hidden="1" customHeight="1" x14ac:dyDescent="0.3"/>
    <row r="191" ht="15.9" hidden="1" customHeight="1" x14ac:dyDescent="0.3"/>
    <row r="192" ht="15.9" hidden="1" customHeight="1" x14ac:dyDescent="0.3"/>
    <row r="193" ht="15.9" hidden="1" customHeight="1" x14ac:dyDescent="0.3"/>
    <row r="194" ht="15.9" hidden="1" customHeight="1" x14ac:dyDescent="0.3"/>
    <row r="195" ht="15.9" hidden="1" customHeight="1" x14ac:dyDescent="0.3"/>
    <row r="196" ht="15.9" hidden="1" customHeight="1" x14ac:dyDescent="0.3"/>
    <row r="197" ht="15.9" hidden="1" customHeight="1" x14ac:dyDescent="0.3"/>
    <row r="198" ht="15.9" hidden="1" customHeight="1" x14ac:dyDescent="0.3"/>
    <row r="199" ht="15.9" hidden="1" customHeight="1" x14ac:dyDescent="0.3"/>
    <row r="200" ht="15.9" hidden="1" customHeight="1" x14ac:dyDescent="0.3"/>
    <row r="201" ht="15.9" hidden="1" customHeight="1" x14ac:dyDescent="0.3"/>
    <row r="202" ht="15.9" hidden="1" customHeight="1" x14ac:dyDescent="0.3"/>
    <row r="203" ht="15.9" hidden="1" customHeight="1" x14ac:dyDescent="0.3"/>
    <row r="204" ht="15.9" hidden="1" customHeight="1" x14ac:dyDescent="0.3"/>
    <row r="205" ht="15.9" hidden="1" customHeight="1" x14ac:dyDescent="0.3"/>
    <row r="206" ht="15.9" hidden="1" customHeight="1" x14ac:dyDescent="0.3"/>
    <row r="207" ht="15.9" hidden="1" customHeight="1" x14ac:dyDescent="0.3"/>
    <row r="208" ht="15.9" hidden="1" customHeight="1" x14ac:dyDescent="0.3"/>
    <row r="209" ht="15.9" hidden="1" customHeight="1" x14ac:dyDescent="0.3"/>
    <row r="210" ht="15.9" hidden="1" customHeight="1" x14ac:dyDescent="0.3"/>
    <row r="211" ht="15.9" hidden="1" customHeight="1" x14ac:dyDescent="0.3"/>
    <row r="212" ht="15.9" hidden="1" customHeight="1" x14ac:dyDescent="0.3"/>
    <row r="213" ht="15.9" hidden="1" customHeight="1" x14ac:dyDescent="0.3"/>
    <row r="214" ht="15.9" hidden="1" customHeight="1" x14ac:dyDescent="0.3"/>
    <row r="215" ht="15.9" hidden="1" customHeight="1" x14ac:dyDescent="0.3"/>
    <row r="216" ht="15.9" hidden="1" customHeight="1" x14ac:dyDescent="0.3"/>
    <row r="217" ht="15.9" hidden="1" customHeight="1" x14ac:dyDescent="0.3"/>
    <row r="218" ht="15.9" hidden="1" customHeight="1" x14ac:dyDescent="0.3"/>
    <row r="219" ht="15.9" hidden="1" customHeight="1" x14ac:dyDescent="0.3"/>
    <row r="220" ht="15.9" hidden="1" customHeight="1" x14ac:dyDescent="0.3"/>
    <row r="221" ht="15.9" hidden="1" customHeight="1" x14ac:dyDescent="0.3"/>
    <row r="222" ht="15.9" hidden="1" customHeight="1" x14ac:dyDescent="0.3"/>
    <row r="223" ht="15.9" hidden="1" customHeight="1" x14ac:dyDescent="0.3"/>
    <row r="224" ht="15.9" hidden="1" customHeight="1" x14ac:dyDescent="0.3"/>
    <row r="225" ht="15.9" hidden="1" customHeight="1" x14ac:dyDescent="0.3"/>
    <row r="226" ht="15.9" hidden="1" customHeight="1" x14ac:dyDescent="0.3"/>
    <row r="227" ht="15.9" hidden="1" customHeight="1" x14ac:dyDescent="0.3"/>
    <row r="228" ht="15.9" hidden="1" customHeight="1" x14ac:dyDescent="0.3"/>
    <row r="229" ht="15.9" hidden="1" customHeight="1" x14ac:dyDescent="0.3"/>
    <row r="230" ht="15.9" hidden="1" customHeight="1" x14ac:dyDescent="0.3"/>
    <row r="231" ht="15.9" hidden="1" customHeight="1" x14ac:dyDescent="0.3"/>
    <row r="232" ht="15.9" hidden="1" customHeight="1" x14ac:dyDescent="0.3"/>
    <row r="233" ht="15.9" hidden="1" customHeight="1" x14ac:dyDescent="0.3"/>
    <row r="234" ht="15.9" hidden="1" customHeight="1" x14ac:dyDescent="0.3"/>
    <row r="235" ht="15.9" hidden="1" customHeight="1" x14ac:dyDescent="0.3"/>
    <row r="236" ht="15.9" hidden="1" customHeight="1" x14ac:dyDescent="0.3"/>
    <row r="237" ht="15.9" hidden="1" customHeight="1" x14ac:dyDescent="0.3"/>
    <row r="238" ht="15.9" hidden="1" customHeight="1" x14ac:dyDescent="0.3"/>
    <row r="239" ht="15.9" hidden="1" customHeight="1" x14ac:dyDescent="0.3"/>
    <row r="240" ht="15.9" hidden="1" customHeight="1" x14ac:dyDescent="0.3"/>
    <row r="241" ht="15.9" hidden="1" customHeight="1" x14ac:dyDescent="0.3"/>
    <row r="242" ht="15.9" hidden="1" customHeight="1" x14ac:dyDescent="0.3"/>
    <row r="243" ht="15.9" hidden="1" customHeight="1" x14ac:dyDescent="0.3"/>
    <row r="244" ht="15.9" hidden="1" customHeight="1" x14ac:dyDescent="0.3"/>
    <row r="245" ht="15.9" hidden="1" customHeight="1" x14ac:dyDescent="0.3"/>
    <row r="246" ht="15.9" hidden="1" customHeight="1" x14ac:dyDescent="0.3"/>
    <row r="247" ht="15.9" hidden="1" customHeight="1" x14ac:dyDescent="0.3"/>
    <row r="248" ht="15.9" hidden="1" customHeight="1" x14ac:dyDescent="0.3"/>
    <row r="249" ht="15.9" hidden="1" customHeight="1" x14ac:dyDescent="0.3"/>
    <row r="250" ht="15.9" hidden="1" customHeight="1" x14ac:dyDescent="0.3"/>
    <row r="251" ht="15.9" hidden="1" customHeight="1" x14ac:dyDescent="0.3"/>
    <row r="252" ht="15.9" hidden="1" customHeight="1" x14ac:dyDescent="0.3"/>
    <row r="253" ht="15.9" hidden="1" customHeight="1" x14ac:dyDescent="0.3"/>
    <row r="254" ht="15.9" hidden="1" customHeight="1" x14ac:dyDescent="0.3"/>
    <row r="255" ht="15.9" hidden="1" customHeight="1" x14ac:dyDescent="0.3"/>
    <row r="256" ht="15.9" hidden="1" customHeight="1" x14ac:dyDescent="0.3"/>
    <row r="257" ht="15.9" hidden="1" customHeight="1" x14ac:dyDescent="0.3"/>
    <row r="258" ht="15.9" hidden="1" customHeight="1" x14ac:dyDescent="0.3"/>
    <row r="259" ht="15.9" hidden="1" customHeight="1" x14ac:dyDescent="0.3"/>
    <row r="260" ht="15.9" hidden="1" customHeight="1" x14ac:dyDescent="0.3"/>
    <row r="261" ht="15.9" hidden="1" customHeight="1" x14ac:dyDescent="0.3"/>
    <row r="262" ht="15.9" hidden="1" customHeight="1" x14ac:dyDescent="0.3"/>
    <row r="263" ht="15.9" hidden="1" customHeight="1" x14ac:dyDescent="0.3"/>
    <row r="264" ht="15.9" hidden="1" customHeight="1" x14ac:dyDescent="0.3"/>
    <row r="265" ht="15.9" hidden="1" customHeight="1" x14ac:dyDescent="0.3"/>
    <row r="266" ht="15.9" hidden="1" customHeight="1" x14ac:dyDescent="0.3"/>
    <row r="267" ht="15.9" hidden="1" customHeight="1" x14ac:dyDescent="0.3"/>
    <row r="268" ht="15.9" hidden="1" customHeight="1" x14ac:dyDescent="0.3"/>
    <row r="269" ht="15.9" hidden="1" customHeight="1" x14ac:dyDescent="0.3"/>
    <row r="270" ht="15.9" hidden="1" customHeight="1" x14ac:dyDescent="0.3"/>
    <row r="271" ht="15.9" hidden="1" customHeight="1" x14ac:dyDescent="0.3"/>
    <row r="272" ht="15.9" hidden="1" customHeight="1" x14ac:dyDescent="0.3"/>
    <row r="273" ht="15.9" hidden="1" customHeight="1" x14ac:dyDescent="0.3"/>
    <row r="274" ht="15.9" hidden="1" customHeight="1" x14ac:dyDescent="0.3"/>
    <row r="275" ht="15.9" hidden="1" customHeight="1" x14ac:dyDescent="0.3"/>
    <row r="276" ht="15.9" hidden="1" customHeight="1" x14ac:dyDescent="0.3"/>
    <row r="277" ht="15.9" hidden="1" customHeight="1" x14ac:dyDescent="0.3"/>
    <row r="278" ht="15.9" hidden="1" customHeight="1" x14ac:dyDescent="0.3"/>
    <row r="279" ht="15.9" hidden="1" customHeight="1" x14ac:dyDescent="0.3"/>
    <row r="280" ht="15.9" hidden="1" customHeight="1" x14ac:dyDescent="0.3"/>
    <row r="281" ht="15.9" hidden="1" customHeight="1" x14ac:dyDescent="0.3"/>
    <row r="282" ht="15.9" hidden="1" customHeight="1" x14ac:dyDescent="0.3"/>
    <row r="283" ht="15.9" hidden="1" customHeight="1" x14ac:dyDescent="0.3"/>
    <row r="284" ht="15.9" hidden="1" customHeight="1" x14ac:dyDescent="0.3"/>
    <row r="285" ht="15.9" hidden="1" customHeight="1" x14ac:dyDescent="0.3"/>
    <row r="286" ht="15.9" hidden="1" customHeight="1" x14ac:dyDescent="0.3"/>
    <row r="287" ht="15.9" hidden="1" customHeight="1" x14ac:dyDescent="0.3"/>
    <row r="288" ht="15.9" hidden="1" customHeight="1" x14ac:dyDescent="0.3"/>
    <row r="289" ht="15.9" hidden="1" customHeight="1" x14ac:dyDescent="0.3"/>
    <row r="290" ht="15.9" hidden="1" customHeight="1" x14ac:dyDescent="0.3"/>
    <row r="291" ht="15.9" hidden="1" customHeight="1" x14ac:dyDescent="0.3"/>
    <row r="292" ht="15.9" hidden="1" customHeight="1" x14ac:dyDescent="0.3"/>
    <row r="293" ht="15.9" hidden="1" customHeight="1" x14ac:dyDescent="0.3"/>
    <row r="294" ht="15.9" hidden="1" customHeight="1" x14ac:dyDescent="0.3"/>
    <row r="295" ht="15.9" hidden="1" customHeight="1" x14ac:dyDescent="0.3"/>
    <row r="296" ht="15.9" hidden="1" customHeight="1" x14ac:dyDescent="0.3"/>
    <row r="297" ht="15.9" hidden="1" customHeight="1" x14ac:dyDescent="0.3"/>
    <row r="298" ht="15.9" hidden="1" customHeight="1" x14ac:dyDescent="0.3"/>
    <row r="299" ht="15.9" hidden="1" customHeight="1" x14ac:dyDescent="0.3"/>
    <row r="300" ht="15.9" hidden="1" customHeight="1" x14ac:dyDescent="0.3"/>
    <row r="301" ht="15.9" hidden="1" customHeight="1" x14ac:dyDescent="0.3"/>
    <row r="302" ht="15.9" hidden="1" customHeight="1" x14ac:dyDescent="0.3"/>
    <row r="303" ht="15.9" hidden="1" customHeight="1" x14ac:dyDescent="0.3"/>
    <row r="304" ht="15.9" hidden="1" customHeight="1" x14ac:dyDescent="0.3"/>
    <row r="305" ht="15.9" hidden="1" customHeight="1" x14ac:dyDescent="0.3"/>
    <row r="306" ht="15.9" hidden="1" customHeight="1" x14ac:dyDescent="0.3"/>
    <row r="307" ht="15.9" hidden="1" customHeight="1" x14ac:dyDescent="0.3"/>
    <row r="308" ht="15.9" hidden="1" customHeight="1" x14ac:dyDescent="0.3"/>
    <row r="309" ht="15.9" hidden="1" customHeight="1" x14ac:dyDescent="0.3"/>
    <row r="310" ht="15.9" hidden="1" customHeight="1" x14ac:dyDescent="0.3"/>
    <row r="311" ht="15.9" hidden="1" customHeight="1" x14ac:dyDescent="0.3"/>
    <row r="312" ht="15.9" hidden="1" customHeight="1" x14ac:dyDescent="0.3"/>
    <row r="313" ht="15.9" hidden="1" customHeight="1" x14ac:dyDescent="0.3"/>
    <row r="314" ht="15.9" hidden="1" customHeight="1" x14ac:dyDescent="0.3"/>
    <row r="315" ht="15.9" hidden="1" customHeight="1" x14ac:dyDescent="0.3"/>
    <row r="316" ht="15.9" hidden="1" customHeight="1" x14ac:dyDescent="0.3"/>
    <row r="317" ht="15.9" hidden="1" customHeight="1" x14ac:dyDescent="0.3"/>
    <row r="318" ht="15.9" hidden="1" customHeight="1" x14ac:dyDescent="0.3"/>
    <row r="319" ht="15.9" hidden="1" customHeight="1" x14ac:dyDescent="0.3"/>
    <row r="320" ht="15.9" hidden="1" customHeight="1" x14ac:dyDescent="0.3"/>
    <row r="321" ht="15.9" hidden="1" customHeight="1" x14ac:dyDescent="0.3"/>
    <row r="322" ht="15.9" hidden="1" customHeight="1" x14ac:dyDescent="0.3"/>
    <row r="323" ht="15.9" hidden="1" customHeight="1" x14ac:dyDescent="0.3"/>
    <row r="324" ht="15.9" hidden="1" customHeight="1" x14ac:dyDescent="0.3"/>
    <row r="325" ht="15.9" hidden="1" customHeight="1" x14ac:dyDescent="0.3"/>
    <row r="326" ht="15.9" hidden="1" customHeight="1" x14ac:dyDescent="0.3"/>
    <row r="327" ht="15.9" hidden="1" customHeight="1" x14ac:dyDescent="0.3"/>
    <row r="328" ht="15.9" hidden="1" customHeight="1" x14ac:dyDescent="0.3"/>
    <row r="329" ht="15.9" hidden="1" customHeight="1" x14ac:dyDescent="0.3"/>
    <row r="330" ht="15.9" hidden="1" customHeight="1" x14ac:dyDescent="0.3"/>
    <row r="331" ht="15.9" hidden="1" customHeight="1" x14ac:dyDescent="0.3"/>
    <row r="332" ht="15.9" hidden="1" customHeight="1" x14ac:dyDescent="0.3"/>
    <row r="333" ht="15.9" hidden="1" customHeight="1" x14ac:dyDescent="0.3"/>
    <row r="334" ht="15.9" hidden="1" customHeight="1" x14ac:dyDescent="0.3"/>
    <row r="335" ht="15.9" hidden="1" customHeight="1" x14ac:dyDescent="0.3"/>
    <row r="336" ht="15.9" hidden="1" customHeight="1" x14ac:dyDescent="0.3"/>
    <row r="337" ht="15.9" hidden="1" customHeight="1" x14ac:dyDescent="0.3"/>
    <row r="338" ht="15.9" hidden="1" customHeight="1" x14ac:dyDescent="0.3"/>
    <row r="339" ht="15.9" hidden="1" customHeight="1" x14ac:dyDescent="0.3"/>
    <row r="340" ht="15.9" hidden="1" customHeight="1" x14ac:dyDescent="0.3"/>
    <row r="341" ht="15.9" hidden="1" customHeight="1" x14ac:dyDescent="0.3"/>
    <row r="342" ht="15.9" hidden="1" customHeight="1" x14ac:dyDescent="0.3"/>
    <row r="343" ht="15.9" hidden="1" customHeight="1" x14ac:dyDescent="0.3"/>
    <row r="344" ht="15.9" hidden="1" customHeight="1" x14ac:dyDescent="0.3"/>
    <row r="345" ht="15.9" hidden="1" customHeight="1" x14ac:dyDescent="0.3"/>
    <row r="346" ht="15.9" hidden="1" customHeight="1" x14ac:dyDescent="0.3"/>
    <row r="347" ht="15.9" hidden="1" customHeight="1" x14ac:dyDescent="0.3"/>
    <row r="348" ht="15.9" hidden="1" customHeight="1" x14ac:dyDescent="0.3"/>
    <row r="349" ht="15.9" hidden="1" customHeight="1" x14ac:dyDescent="0.3"/>
    <row r="350" ht="15.9" hidden="1" customHeight="1" x14ac:dyDescent="0.3"/>
    <row r="351" ht="15.9" hidden="1" customHeight="1" x14ac:dyDescent="0.3"/>
    <row r="352" ht="15.9" hidden="1" customHeight="1" x14ac:dyDescent="0.3"/>
    <row r="353" ht="15.9" hidden="1" customHeight="1" x14ac:dyDescent="0.3"/>
    <row r="354" ht="15.9" hidden="1" customHeight="1" x14ac:dyDescent="0.3"/>
    <row r="355" ht="15.9" hidden="1" customHeight="1" x14ac:dyDescent="0.3"/>
    <row r="356" ht="15.9" hidden="1" customHeight="1" x14ac:dyDescent="0.3"/>
    <row r="357" ht="15.9" hidden="1" customHeight="1" x14ac:dyDescent="0.3"/>
    <row r="358" ht="15.9" hidden="1" customHeight="1" x14ac:dyDescent="0.3"/>
    <row r="359" ht="15.9" hidden="1" customHeight="1" x14ac:dyDescent="0.3"/>
    <row r="360" ht="15.9" hidden="1" customHeight="1" x14ac:dyDescent="0.3"/>
    <row r="361" ht="15.9" hidden="1" customHeight="1" x14ac:dyDescent="0.3"/>
    <row r="362" ht="15.9" hidden="1" customHeight="1" x14ac:dyDescent="0.3"/>
    <row r="363" ht="15.9" hidden="1" customHeight="1" x14ac:dyDescent="0.3"/>
    <row r="364" ht="15.9" hidden="1" customHeight="1" x14ac:dyDescent="0.3"/>
    <row r="365" ht="15.9" hidden="1" customHeight="1" x14ac:dyDescent="0.3"/>
    <row r="366" ht="15.9" hidden="1" customHeight="1" x14ac:dyDescent="0.3"/>
    <row r="367" ht="15.9" hidden="1" customHeight="1" x14ac:dyDescent="0.3"/>
    <row r="368" ht="15.9" hidden="1" customHeight="1" x14ac:dyDescent="0.3"/>
    <row r="369" ht="15.9" hidden="1" customHeight="1" x14ac:dyDescent="0.3"/>
    <row r="370" ht="15.9" hidden="1" customHeight="1" x14ac:dyDescent="0.3"/>
    <row r="371" ht="15.9" hidden="1" customHeight="1" x14ac:dyDescent="0.3"/>
    <row r="372" ht="15.9" hidden="1" customHeight="1" x14ac:dyDescent="0.3"/>
    <row r="373" ht="15.9" hidden="1" customHeight="1" x14ac:dyDescent="0.3"/>
    <row r="374" ht="15.9" hidden="1" customHeight="1" x14ac:dyDescent="0.3"/>
    <row r="375" ht="15.9" hidden="1" customHeight="1" x14ac:dyDescent="0.3"/>
    <row r="376" ht="15.9" hidden="1" customHeight="1" x14ac:dyDescent="0.3"/>
    <row r="377" ht="15.9" hidden="1" customHeight="1" x14ac:dyDescent="0.3"/>
    <row r="378" ht="15.9" hidden="1" customHeight="1" x14ac:dyDescent="0.3"/>
    <row r="379" ht="15.9" hidden="1" customHeight="1" x14ac:dyDescent="0.3"/>
    <row r="380" ht="15.9" hidden="1" customHeight="1" x14ac:dyDescent="0.3"/>
    <row r="381" ht="15.9" hidden="1" customHeight="1" x14ac:dyDescent="0.3"/>
    <row r="382" ht="15.9" hidden="1" customHeight="1" x14ac:dyDescent="0.3"/>
    <row r="383" ht="15.9" hidden="1" customHeight="1" x14ac:dyDescent="0.3"/>
    <row r="384" ht="15.9" hidden="1" customHeight="1" x14ac:dyDescent="0.3"/>
    <row r="385" ht="15.9" hidden="1" customHeight="1" x14ac:dyDescent="0.3"/>
    <row r="386" ht="15.9" hidden="1" customHeight="1" x14ac:dyDescent="0.3"/>
    <row r="387" ht="15.9" hidden="1" customHeight="1" x14ac:dyDescent="0.3"/>
    <row r="388" ht="15.9" hidden="1" customHeight="1" x14ac:dyDescent="0.3"/>
    <row r="389" ht="15.9" hidden="1" customHeight="1" x14ac:dyDescent="0.3"/>
    <row r="390" ht="15.9" hidden="1" customHeight="1" x14ac:dyDescent="0.3"/>
    <row r="391" ht="15.9" hidden="1" customHeight="1" x14ac:dyDescent="0.3"/>
  </sheetData>
  <dataValidations count="1">
    <dataValidation allowBlank="1" showInputMessage="1" showErrorMessage="1" prompt="Statistics from Fairbanks and Juneau have been adjusted so that statistics for Regional Services can be displayed at the bottom of this spreadsheet." sqref="A3:B3"/>
  </dataValidations>
  <hyperlinks>
    <hyperlink ref="A2" r:id="rId1"/>
  </hyperlinks>
  <pageMargins left="0.25" right="0.25" top="0.25" bottom="0.25" header="0.3" footer="0.3"/>
  <pageSetup orientation="landscape" horizont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FY1997 Data (1 of 1 sheet)</vt:lpstr>
      <vt:lpstr>'FY1997 Data (1 of 1 sheet)'!Print_Area</vt:lpstr>
      <vt:lpstr>'FY1997 Data (1 of 1 sheet)'!Print_Titles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FY1997 Alaska Public Library Statistics</dc:title>
  <dc:creator/>
  <cp:lastModifiedBy/>
  <dcterms:created xsi:type="dcterms:W3CDTF">2018-11-27T00:04:19Z</dcterms:created>
  <dcterms:modified xsi:type="dcterms:W3CDTF">2019-02-15T21:56:16Z</dcterms:modified>
</cp:coreProperties>
</file>